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S:\amministrazione\Pastorelli C\"/>
    </mc:Choice>
  </mc:AlternateContent>
  <bookViews>
    <workbookView xWindow="480" yWindow="30" windowWidth="21075" windowHeight="12585"/>
  </bookViews>
  <sheets>
    <sheet name="Dati" sheetId="1" r:id="rId1"/>
    <sheet name="Piano amm.to" sheetId="2" r:id="rId2"/>
  </sheets>
  <definedNames>
    <definedName name="_xlnm.Print_Area" localSheetId="0">Dati!$B$2:$K$33</definedName>
    <definedName name="_xlnm.Print_Area" localSheetId="1">'Piano amm.to'!$B$2:$F$66</definedName>
    <definedName name="_xlnm.Print_Titles" localSheetId="1">'Piano amm.to'!$16:$16</definedName>
  </definedNames>
  <calcPr calcId="171027"/>
</workbook>
</file>

<file path=xl/calcChain.xml><?xml version="1.0" encoding="utf-8"?>
<calcChain xmlns="http://schemas.openxmlformats.org/spreadsheetml/2006/main">
  <c r="B8" i="2" l="1"/>
  <c r="B6" i="2"/>
  <c r="F8" i="2"/>
  <c r="F6" i="2"/>
  <c r="F4" i="2"/>
  <c r="C12" i="2"/>
  <c r="C10" i="2"/>
  <c r="E14" i="1"/>
  <c r="E11" i="1"/>
  <c r="C6" i="2"/>
  <c r="F18" i="2"/>
  <c r="C18" i="2"/>
  <c r="D18" i="2" s="1"/>
  <c r="B21" i="2"/>
  <c r="B19" i="2"/>
  <c r="B20" i="2"/>
  <c r="B22" i="2"/>
  <c r="B23" i="2"/>
  <c r="B24" i="2"/>
  <c r="B25" i="2"/>
  <c r="B26" i="2"/>
  <c r="C26" i="2" s="1"/>
  <c r="B27" i="2"/>
  <c r="B28" i="2"/>
  <c r="B29" i="2"/>
  <c r="B30" i="2"/>
  <c r="C30" i="2" s="1"/>
  <c r="B31" i="2"/>
  <c r="B32" i="2"/>
  <c r="B33" i="2"/>
  <c r="B34" i="2"/>
  <c r="B35" i="2"/>
  <c r="B36" i="2"/>
  <c r="B37" i="2"/>
  <c r="B38" i="2"/>
  <c r="C38" i="2" s="1"/>
  <c r="B39" i="2"/>
  <c r="B40" i="2"/>
  <c r="B41" i="2"/>
  <c r="B42" i="2"/>
  <c r="C42" i="2" s="1"/>
  <c r="B43" i="2"/>
  <c r="B44" i="2"/>
  <c r="B45" i="2"/>
  <c r="B46" i="2"/>
  <c r="C46" i="2" s="1"/>
  <c r="B47" i="2"/>
  <c r="B48" i="2"/>
  <c r="B49" i="2"/>
  <c r="B50" i="2"/>
  <c r="B51" i="2"/>
  <c r="B52" i="2"/>
  <c r="B53" i="2"/>
  <c r="B54" i="2"/>
  <c r="B55" i="2"/>
  <c r="B56" i="2"/>
  <c r="B57" i="2"/>
  <c r="C57" i="2"/>
  <c r="B58" i="2"/>
  <c r="B59" i="2"/>
  <c r="B60" i="2"/>
  <c r="B61" i="2"/>
  <c r="E61" i="2" s="1"/>
  <c r="B62" i="2"/>
  <c r="B63" i="2"/>
  <c r="B64" i="2"/>
  <c r="B65" i="2"/>
  <c r="D65" i="2" s="1"/>
  <c r="B66" i="2"/>
  <c r="B67" i="2"/>
  <c r="B68" i="2"/>
  <c r="B69" i="2"/>
  <c r="D69" i="2" s="1"/>
  <c r="B70" i="2"/>
  <c r="B71" i="2"/>
  <c r="B72" i="2"/>
  <c r="B73" i="2"/>
  <c r="D73" i="2" s="1"/>
  <c r="B74" i="2"/>
  <c r="B75" i="2"/>
  <c r="E75" i="2" s="1"/>
  <c r="B76" i="2"/>
  <c r="B77" i="2"/>
  <c r="E77" i="2" s="1"/>
  <c r="B78" i="2"/>
  <c r="B79" i="2"/>
  <c r="B80" i="2"/>
  <c r="E80" i="2"/>
  <c r="B81" i="2"/>
  <c r="C81" i="2" s="1"/>
  <c r="B82" i="2"/>
  <c r="B83" i="2"/>
  <c r="B84" i="2"/>
  <c r="C84" i="2" s="1"/>
  <c r="B85" i="2"/>
  <c r="E85" i="2" s="1"/>
  <c r="B86" i="2"/>
  <c r="C86" i="2" s="1"/>
  <c r="B87" i="2"/>
  <c r="E87" i="2" s="1"/>
  <c r="B88" i="2"/>
  <c r="B89" i="2"/>
  <c r="B90" i="2"/>
  <c r="C90" i="2" s="1"/>
  <c r="B91" i="2"/>
  <c r="B92" i="2"/>
  <c r="B93" i="2"/>
  <c r="E93" i="2" s="1"/>
  <c r="B94" i="2"/>
  <c r="C94" i="2" s="1"/>
  <c r="B95" i="2"/>
  <c r="D95" i="2" s="1"/>
  <c r="B96" i="2"/>
  <c r="E96" i="2" s="1"/>
  <c r="D96" i="2"/>
  <c r="C96" i="2"/>
  <c r="B97" i="2"/>
  <c r="E97" i="2"/>
  <c r="D97" i="2"/>
  <c r="B98" i="2"/>
  <c r="B99" i="2"/>
  <c r="D99" i="2"/>
  <c r="B100" i="2"/>
  <c r="D100" i="2" s="1"/>
  <c r="B101" i="2"/>
  <c r="E101" i="2"/>
  <c r="D101" i="2"/>
  <c r="B102" i="2"/>
  <c r="C102" i="2" s="1"/>
  <c r="B103" i="2"/>
  <c r="B104" i="2"/>
  <c r="D104" i="2" s="1"/>
  <c r="B105" i="2"/>
  <c r="E105" i="2"/>
  <c r="B106" i="2"/>
  <c r="D106" i="2" s="1"/>
  <c r="B107" i="2"/>
  <c r="B108" i="2"/>
  <c r="B109" i="2"/>
  <c r="D109" i="2" s="1"/>
  <c r="B110" i="2"/>
  <c r="E110" i="2" s="1"/>
  <c r="B111" i="2"/>
  <c r="D111" i="2" s="1"/>
  <c r="B112" i="2"/>
  <c r="E112" i="2" s="1"/>
  <c r="B113" i="2"/>
  <c r="C113" i="2" s="1"/>
  <c r="B114" i="2"/>
  <c r="B115" i="2"/>
  <c r="B116" i="2"/>
  <c r="B117" i="2"/>
  <c r="C117" i="2" s="1"/>
  <c r="B118" i="2"/>
  <c r="E118" i="2" s="1"/>
  <c r="B119" i="2"/>
  <c r="D119" i="2"/>
  <c r="B120" i="2"/>
  <c r="E120" i="2" s="1"/>
  <c r="B121" i="2"/>
  <c r="C121" i="2" s="1"/>
  <c r="B122" i="2"/>
  <c r="E122" i="2" s="1"/>
  <c r="B123" i="2"/>
  <c r="E123" i="2"/>
  <c r="B124" i="2"/>
  <c r="E124" i="2" s="1"/>
  <c r="B125" i="2"/>
  <c r="B126" i="2"/>
  <c r="B127" i="2"/>
  <c r="D127" i="2" s="1"/>
  <c r="B128" i="2"/>
  <c r="E128" i="2" s="1"/>
  <c r="B129" i="2"/>
  <c r="B130" i="2"/>
  <c r="D130" i="2" s="1"/>
  <c r="B131" i="2"/>
  <c r="E131" i="2" s="1"/>
  <c r="B132" i="2"/>
  <c r="E132" i="2" s="1"/>
  <c r="D132" i="2"/>
  <c r="B133" i="2"/>
  <c r="C133" i="2" s="1"/>
  <c r="B134" i="2"/>
  <c r="B135" i="2"/>
  <c r="B136" i="2"/>
  <c r="B137" i="2"/>
  <c r="C137" i="2"/>
  <c r="B138" i="2"/>
  <c r="E138" i="2" s="1"/>
  <c r="B139" i="2"/>
  <c r="E139" i="2" s="1"/>
  <c r="B140" i="2"/>
  <c r="B141" i="2"/>
  <c r="D141" i="2" s="1"/>
  <c r="B142" i="2"/>
  <c r="E142" i="2" s="1"/>
  <c r="B143" i="2"/>
  <c r="B144" i="2"/>
  <c r="E144" i="2" s="1"/>
  <c r="B145" i="2"/>
  <c r="B146" i="2"/>
  <c r="B147" i="2"/>
  <c r="D147" i="2" s="1"/>
  <c r="B148" i="2"/>
  <c r="C148" i="2" s="1"/>
  <c r="B149" i="2"/>
  <c r="C149" i="2" s="1"/>
  <c r="B150" i="2"/>
  <c r="E150" i="2"/>
  <c r="B151" i="2"/>
  <c r="D151" i="2" s="1"/>
  <c r="B152" i="2"/>
  <c r="E152" i="2" s="1"/>
  <c r="B153" i="2"/>
  <c r="C153" i="2" s="1"/>
  <c r="B154" i="2"/>
  <c r="C154" i="2" s="1"/>
  <c r="B155" i="2"/>
  <c r="E155" i="2" s="1"/>
  <c r="B156" i="2"/>
  <c r="E156" i="2" s="1"/>
  <c r="B157" i="2"/>
  <c r="D157" i="2" s="1"/>
  <c r="B158" i="2"/>
  <c r="E158" i="2"/>
  <c r="B159" i="2"/>
  <c r="D159" i="2" s="1"/>
  <c r="B160" i="2"/>
  <c r="B161" i="2"/>
  <c r="E161" i="2" s="1"/>
  <c r="B162" i="2"/>
  <c r="B163" i="2"/>
  <c r="E163" i="2"/>
  <c r="B164" i="2"/>
  <c r="B165" i="2"/>
  <c r="B166" i="2"/>
  <c r="E166" i="2"/>
  <c r="B167" i="2"/>
  <c r="B168" i="2"/>
  <c r="D168" i="2" s="1"/>
  <c r="B169" i="2"/>
  <c r="D169" i="2"/>
  <c r="B170" i="2"/>
  <c r="D170" i="2" s="1"/>
  <c r="B171" i="2"/>
  <c r="D171" i="2" s="1"/>
  <c r="B172" i="2"/>
  <c r="E172" i="2" s="1"/>
  <c r="B173" i="2"/>
  <c r="B174" i="2"/>
  <c r="D174" i="2" s="1"/>
  <c r="B175" i="2"/>
  <c r="D175" i="2" s="1"/>
  <c r="B176" i="2"/>
  <c r="D176" i="2" s="1"/>
  <c r="B177" i="2"/>
  <c r="D177" i="2" s="1"/>
  <c r="E177" i="2"/>
  <c r="B178" i="2"/>
  <c r="E178" i="2" s="1"/>
  <c r="B179" i="2"/>
  <c r="D179" i="2" s="1"/>
  <c r="E179" i="2"/>
  <c r="B180" i="2"/>
  <c r="B181" i="2"/>
  <c r="E181" i="2" s="1"/>
  <c r="B182" i="2"/>
  <c r="B183" i="2"/>
  <c r="D183" i="2" s="1"/>
  <c r="B184" i="2"/>
  <c r="B185" i="2"/>
  <c r="D185" i="2"/>
  <c r="B186" i="2"/>
  <c r="B187" i="2"/>
  <c r="D187" i="2" s="1"/>
  <c r="E187" i="2"/>
  <c r="B188" i="2"/>
  <c r="C188" i="2" s="1"/>
  <c r="B189" i="2"/>
  <c r="D189" i="2" s="1"/>
  <c r="E189" i="2"/>
  <c r="B190" i="2"/>
  <c r="D190" i="2" s="1"/>
  <c r="B191" i="2"/>
  <c r="B192" i="2"/>
  <c r="B193" i="2"/>
  <c r="B194" i="2"/>
  <c r="D194" i="2" s="1"/>
  <c r="B195" i="2"/>
  <c r="B196" i="2"/>
  <c r="B197" i="2"/>
  <c r="E197" i="2" s="1"/>
  <c r="B198" i="2"/>
  <c r="B199" i="2"/>
  <c r="D199" i="2" s="1"/>
  <c r="B200" i="2"/>
  <c r="B201" i="2"/>
  <c r="D201" i="2" s="1"/>
  <c r="B202" i="2"/>
  <c r="B203" i="2"/>
  <c r="C203" i="2" s="1"/>
  <c r="B204" i="2"/>
  <c r="D204" i="2" s="1"/>
  <c r="B205" i="2"/>
  <c r="B206" i="2"/>
  <c r="D206" i="2" s="1"/>
  <c r="B207" i="2"/>
  <c r="B208" i="2"/>
  <c r="B209" i="2"/>
  <c r="D209" i="2"/>
  <c r="B210" i="2"/>
  <c r="B211" i="2"/>
  <c r="D211" i="2" s="1"/>
  <c r="E211" i="2"/>
  <c r="B212" i="2"/>
  <c r="B213" i="2"/>
  <c r="C213" i="2"/>
  <c r="E213" i="2"/>
  <c r="D213" i="2"/>
  <c r="B214" i="2"/>
  <c r="D214" i="2"/>
  <c r="B215" i="2"/>
  <c r="E215" i="2" s="1"/>
  <c r="B216" i="2"/>
  <c r="D216" i="2" s="1"/>
  <c r="B217" i="2"/>
  <c r="D217" i="2" s="1"/>
  <c r="B218" i="2"/>
  <c r="E218" i="2" s="1"/>
  <c r="B219" i="2"/>
  <c r="B220" i="2"/>
  <c r="D220" i="2"/>
  <c r="B221" i="2"/>
  <c r="D221" i="2" s="1"/>
  <c r="B222" i="2"/>
  <c r="B223" i="2"/>
  <c r="B224" i="2"/>
  <c r="D224" i="2" s="1"/>
  <c r="B225" i="2"/>
  <c r="B226" i="2"/>
  <c r="D226" i="2"/>
  <c r="B227" i="2"/>
  <c r="B228" i="2"/>
  <c r="B229" i="2"/>
  <c r="B230" i="2"/>
  <c r="D230" i="2" s="1"/>
  <c r="B231" i="2"/>
  <c r="D231" i="2" s="1"/>
  <c r="B232" i="2"/>
  <c r="D232" i="2"/>
  <c r="B233" i="2"/>
  <c r="D233" i="2" s="1"/>
  <c r="B234" i="2"/>
  <c r="B235" i="2"/>
  <c r="B236" i="2"/>
  <c r="D236" i="2" s="1"/>
  <c r="B237" i="2"/>
  <c r="D237" i="2" s="1"/>
  <c r="B238" i="2"/>
  <c r="B239" i="2"/>
  <c r="D239" i="2" s="1"/>
  <c r="B240" i="2"/>
  <c r="B241" i="2"/>
  <c r="D241" i="2"/>
  <c r="E241" i="2"/>
  <c r="B242" i="2"/>
  <c r="B243" i="2"/>
  <c r="D243" i="2"/>
  <c r="E243" i="2"/>
  <c r="B244" i="2"/>
  <c r="B245" i="2"/>
  <c r="D245" i="2" s="1"/>
  <c r="C245" i="2"/>
  <c r="E245" i="2"/>
  <c r="B246" i="2"/>
  <c r="D246" i="2"/>
  <c r="B247" i="2"/>
  <c r="B248" i="2"/>
  <c r="D248" i="2"/>
  <c r="B249" i="2"/>
  <c r="E249" i="2" s="1"/>
  <c r="B250" i="2"/>
  <c r="B251" i="2"/>
  <c r="B252" i="2"/>
  <c r="D252" i="2"/>
  <c r="B253" i="2"/>
  <c r="D253" i="2" s="1"/>
  <c r="B254" i="2"/>
  <c r="B255" i="2"/>
  <c r="E255" i="2" s="1"/>
  <c r="B256" i="2"/>
  <c r="D256" i="2" s="1"/>
  <c r="B257" i="2"/>
  <c r="B258" i="2"/>
  <c r="D258" i="2" s="1"/>
  <c r="J32" i="1"/>
  <c r="J30" i="1"/>
  <c r="K14" i="1"/>
  <c r="K11" i="1"/>
  <c r="C14" i="2"/>
  <c r="C4" i="2"/>
  <c r="C253" i="2"/>
  <c r="C243" i="2"/>
  <c r="C219" i="2"/>
  <c r="C211" i="2"/>
  <c r="C189" i="2"/>
  <c r="C187" i="2"/>
  <c r="C181" i="2"/>
  <c r="C179" i="2"/>
  <c r="C177" i="2"/>
  <c r="C159" i="2"/>
  <c r="E157" i="2"/>
  <c r="C155" i="2"/>
  <c r="D139" i="2"/>
  <c r="C132" i="2"/>
  <c r="D123" i="2"/>
  <c r="E107" i="2"/>
  <c r="C101" i="2"/>
  <c r="C99" i="2"/>
  <c r="C97" i="2"/>
  <c r="D85" i="2"/>
  <c r="D81" i="2"/>
  <c r="C139" i="2"/>
  <c r="D124" i="2"/>
  <c r="C123" i="2"/>
  <c r="E95" i="2"/>
  <c r="C85" i="2"/>
  <c r="C255" i="2"/>
  <c r="C231" i="2"/>
  <c r="C223" i="2"/>
  <c r="C199" i="2"/>
  <c r="C191" i="2"/>
  <c r="C169" i="2"/>
  <c r="D166" i="2"/>
  <c r="C163" i="2"/>
  <c r="D158" i="2"/>
  <c r="E154" i="2"/>
  <c r="C124" i="2"/>
  <c r="C95" i="2"/>
  <c r="E233" i="2"/>
  <c r="C241" i="2"/>
  <c r="E239" i="2"/>
  <c r="C233" i="2"/>
  <c r="E231" i="2"/>
  <c r="C217" i="2"/>
  <c r="C209" i="2"/>
  <c r="C201" i="2"/>
  <c r="E199" i="2"/>
  <c r="C185" i="2"/>
  <c r="E183" i="2"/>
  <c r="C171" i="2"/>
  <c r="E169" i="2"/>
  <c r="D163" i="2"/>
  <c r="D155" i="2"/>
  <c r="C152" i="2"/>
  <c r="C151" i="2"/>
  <c r="C128" i="2"/>
  <c r="C120" i="2"/>
  <c r="C119" i="2"/>
  <c r="C111" i="2"/>
  <c r="C104" i="2"/>
  <c r="E99" i="2"/>
  <c r="C93" i="2"/>
  <c r="C87" i="2"/>
  <c r="E217" i="2"/>
  <c r="E209" i="2"/>
  <c r="E201" i="2"/>
  <c r="E185" i="2"/>
  <c r="E171" i="2"/>
  <c r="E151" i="2"/>
  <c r="E119" i="2"/>
  <c r="E111" i="2"/>
  <c r="D87" i="2"/>
  <c r="D152" i="2"/>
  <c r="D136" i="2"/>
  <c r="D128" i="2"/>
  <c r="D120" i="2"/>
  <c r="E104" i="2"/>
  <c r="D93" i="2"/>
  <c r="E19" i="2"/>
  <c r="E250" i="2"/>
  <c r="C250" i="2"/>
  <c r="C244" i="2"/>
  <c r="E244" i="2"/>
  <c r="E234" i="2"/>
  <c r="C234" i="2"/>
  <c r="C228" i="2"/>
  <c r="E228" i="2"/>
  <c r="C212" i="2"/>
  <c r="E212" i="2"/>
  <c r="C196" i="2"/>
  <c r="E196" i="2"/>
  <c r="E186" i="2"/>
  <c r="C172" i="2"/>
  <c r="E164" i="2"/>
  <c r="C146" i="2"/>
  <c r="D146" i="2"/>
  <c r="E146" i="2"/>
  <c r="C141" i="2"/>
  <c r="C114" i="2"/>
  <c r="D114" i="2"/>
  <c r="E114" i="2"/>
  <c r="C256" i="2"/>
  <c r="E256" i="2"/>
  <c r="E246" i="2"/>
  <c r="C246" i="2"/>
  <c r="E230" i="2"/>
  <c r="E214" i="2"/>
  <c r="C214" i="2"/>
  <c r="E198" i="2"/>
  <c r="C168" i="2"/>
  <c r="E168" i="2"/>
  <c r="C252" i="2"/>
  <c r="E252" i="2"/>
  <c r="E242" i="2"/>
  <c r="E226" i="2"/>
  <c r="C226" i="2"/>
  <c r="C220" i="2"/>
  <c r="E220" i="2"/>
  <c r="E210" i="2"/>
  <c r="C204" i="2"/>
  <c r="E204" i="2"/>
  <c r="C194" i="2"/>
  <c r="E174" i="2"/>
  <c r="C174" i="2"/>
  <c r="C130" i="2"/>
  <c r="D125" i="2"/>
  <c r="E125" i="2"/>
  <c r="C125" i="2"/>
  <c r="D250" i="2"/>
  <c r="C248" i="2"/>
  <c r="E248" i="2"/>
  <c r="D244" i="2"/>
  <c r="E238" i="2"/>
  <c r="D234" i="2"/>
  <c r="C232" i="2"/>
  <c r="E232" i="2"/>
  <c r="D228" i="2"/>
  <c r="C216" i="2"/>
  <c r="E216" i="2"/>
  <c r="D212" i="2"/>
  <c r="D196" i="2"/>
  <c r="C184" i="2"/>
  <c r="D172" i="2"/>
  <c r="E170" i="2"/>
  <c r="C170" i="2"/>
  <c r="E109" i="2"/>
  <c r="C8" i="2"/>
  <c r="D26" i="1"/>
  <c r="C35" i="2" s="1"/>
  <c r="C75" i="2"/>
  <c r="D75" i="2"/>
  <c r="C166" i="2"/>
  <c r="C158" i="2"/>
  <c r="C157" i="2"/>
  <c r="C156" i="2"/>
  <c r="D154" i="2"/>
  <c r="C142" i="2"/>
  <c r="D142" i="2"/>
  <c r="D137" i="2"/>
  <c r="E137" i="2"/>
  <c r="D121" i="2"/>
  <c r="C110" i="2"/>
  <c r="D110" i="2"/>
  <c r="C78" i="2"/>
  <c r="D149" i="2"/>
  <c r="E149" i="2"/>
  <c r="D133" i="2"/>
  <c r="E133" i="2"/>
  <c r="C122" i="2"/>
  <c r="D122" i="2"/>
  <c r="D117" i="2"/>
  <c r="E117" i="2"/>
  <c r="C106" i="2"/>
  <c r="E106" i="2"/>
  <c r="C150" i="2"/>
  <c r="D150" i="2"/>
  <c r="D145" i="2"/>
  <c r="D118" i="2"/>
  <c r="D113" i="2"/>
  <c r="E113" i="2"/>
  <c r="C80" i="2"/>
  <c r="D80" i="2"/>
  <c r="C55" i="2"/>
  <c r="C59" i="2"/>
  <c r="C63" i="2"/>
  <c r="C67" i="2"/>
  <c r="C71" i="2"/>
  <c r="C56" i="2"/>
  <c r="C72" i="2"/>
  <c r="C68" i="2"/>
  <c r="C62" i="2"/>
  <c r="C70" i="2"/>
  <c r="C58" i="2"/>
  <c r="C66" i="2"/>
  <c r="C74" i="2"/>
  <c r="C64" i="2"/>
  <c r="C60" i="2"/>
  <c r="E55" i="2"/>
  <c r="D55" i="2"/>
  <c r="E56" i="2"/>
  <c r="D56" i="2"/>
  <c r="E58" i="2"/>
  <c r="D58" i="2"/>
  <c r="E59" i="2"/>
  <c r="D59" i="2"/>
  <c r="E60" i="2"/>
  <c r="D60" i="2"/>
  <c r="E62" i="2"/>
  <c r="D62" i="2"/>
  <c r="E63" i="2"/>
  <c r="D63" i="2"/>
  <c r="E64" i="2"/>
  <c r="D64" i="2"/>
  <c r="E66" i="2"/>
  <c r="D66" i="2"/>
  <c r="E67" i="2"/>
  <c r="D67" i="2"/>
  <c r="E68" i="2"/>
  <c r="D68" i="2"/>
  <c r="E70" i="2"/>
  <c r="D70" i="2"/>
  <c r="E71" i="2"/>
  <c r="D71" i="2"/>
  <c r="E72" i="2"/>
  <c r="D72" i="2"/>
  <c r="E74" i="2"/>
  <c r="D74" i="2"/>
  <c r="C33" i="2"/>
  <c r="C51" i="2"/>
  <c r="C32" i="2"/>
  <c r="C50" i="2"/>
  <c r="C240" i="2"/>
  <c r="E240" i="2"/>
  <c r="D240" i="2"/>
  <c r="C193" i="2"/>
  <c r="D193" i="2"/>
  <c r="E193" i="2"/>
  <c r="C129" i="2"/>
  <c r="D129" i="2"/>
  <c r="E91" i="2"/>
  <c r="D91" i="2"/>
  <c r="C91" i="2"/>
  <c r="C73" i="2"/>
  <c r="C49" i="2"/>
  <c r="C25" i="2"/>
  <c r="D165" i="2"/>
  <c r="E165" i="2"/>
  <c r="C165" i="2"/>
  <c r="C83" i="2"/>
  <c r="E83" i="2"/>
  <c r="D83" i="2"/>
  <c r="C69" i="2"/>
  <c r="C257" i="2"/>
  <c r="D257" i="2"/>
  <c r="E257" i="2"/>
  <c r="C225" i="2"/>
  <c r="D225" i="2"/>
  <c r="E225" i="2"/>
  <c r="C208" i="2"/>
  <c r="E208" i="2"/>
  <c r="D208" i="2"/>
  <c r="C147" i="2"/>
  <c r="E134" i="2"/>
  <c r="C134" i="2"/>
  <c r="D134" i="2"/>
  <c r="C105" i="2"/>
  <c r="D105" i="2"/>
  <c r="C88" i="2"/>
  <c r="E88" i="2"/>
  <c r="D88" i="2"/>
  <c r="E65" i="2"/>
  <c r="D57" i="2"/>
  <c r="E57" i="2"/>
  <c r="C37" i="2"/>
  <c r="C29" i="2"/>
  <c r="E129" i="2"/>
  <c r="C48" i="2"/>
  <c r="C22" i="2"/>
  <c r="D238" i="2"/>
  <c r="C238" i="2"/>
  <c r="D229" i="2"/>
  <c r="E229" i="2"/>
  <c r="C229" i="2"/>
  <c r="E223" i="2"/>
  <c r="D223" i="2"/>
  <c r="D197" i="2"/>
  <c r="E191" i="2"/>
  <c r="D191" i="2"/>
  <c r="E173" i="2"/>
  <c r="D173" i="2"/>
  <c r="C173" i="2"/>
  <c r="D148" i="2"/>
  <c r="E148" i="2"/>
  <c r="D140" i="2"/>
  <c r="E127" i="2"/>
  <c r="D103" i="2"/>
  <c r="E92" i="2"/>
  <c r="C92" i="2"/>
  <c r="D92" i="2"/>
  <c r="C23" i="2"/>
  <c r="D242" i="2"/>
  <c r="C242" i="2"/>
  <c r="E227" i="2"/>
  <c r="C227" i="2"/>
  <c r="D227" i="2"/>
  <c r="D210" i="2"/>
  <c r="C210" i="2"/>
  <c r="E203" i="2"/>
  <c r="E195" i="2"/>
  <c r="C195" i="2"/>
  <c r="D195" i="2"/>
  <c r="D178" i="2"/>
  <c r="C178" i="2"/>
  <c r="C176" i="2"/>
  <c r="E176" i="2"/>
  <c r="D167" i="2"/>
  <c r="C167" i="2"/>
  <c r="E167" i="2"/>
  <c r="C136" i="2"/>
  <c r="E136" i="2"/>
  <c r="C107" i="2"/>
  <c r="D107" i="2"/>
  <c r="E98" i="2"/>
  <c r="C98" i="2"/>
  <c r="D98" i="2"/>
  <c r="D90" i="2"/>
  <c r="E78" i="2"/>
  <c r="D78" i="2"/>
  <c r="C34" i="2"/>
  <c r="C36" i="2"/>
  <c r="C24" i="2"/>
  <c r="C43" i="2"/>
  <c r="C21" i="2"/>
  <c r="C100" i="2"/>
  <c r="E247" i="2"/>
  <c r="C131" i="2"/>
  <c r="E86" i="2" l="1"/>
  <c r="C127" i="2"/>
  <c r="C206" i="2"/>
  <c r="C65" i="2"/>
  <c r="C109" i="2"/>
  <c r="C118" i="2"/>
  <c r="D138" i="2"/>
  <c r="E153" i="2"/>
  <c r="E206" i="2"/>
  <c r="D218" i="2"/>
  <c r="E194" i="2"/>
  <c r="E236" i="2"/>
  <c r="E224" i="2"/>
  <c r="E141" i="2"/>
  <c r="D94" i="2"/>
  <c r="C112" i="2"/>
  <c r="C144" i="2"/>
  <c r="C77" i="2"/>
  <c r="D156" i="2"/>
  <c r="D77" i="2"/>
  <c r="E94" i="2"/>
  <c r="D102" i="2"/>
  <c r="C175" i="2"/>
  <c r="D86" i="2"/>
  <c r="C197" i="2"/>
  <c r="E69" i="2"/>
  <c r="D153" i="2"/>
  <c r="C190" i="2"/>
  <c r="E130" i="2"/>
  <c r="C236" i="2"/>
  <c r="C258" i="2"/>
  <c r="C224" i="2"/>
  <c r="C218" i="2"/>
  <c r="E84" i="2"/>
  <c r="C249" i="2"/>
  <c r="C183" i="2"/>
  <c r="C221" i="2"/>
  <c r="E253" i="2"/>
  <c r="E237" i="2"/>
  <c r="D181" i="2"/>
  <c r="E159" i="2"/>
  <c r="D131" i="2"/>
  <c r="D84" i="2"/>
  <c r="C138" i="2"/>
  <c r="E90" i="2"/>
  <c r="E100" i="2"/>
  <c r="D255" i="2"/>
  <c r="E147" i="2"/>
  <c r="C161" i="2"/>
  <c r="D203" i="2"/>
  <c r="C20" i="2"/>
  <c r="E73" i="2"/>
  <c r="C40" i="2"/>
  <c r="E121" i="2"/>
  <c r="E190" i="2"/>
  <c r="E258" i="2"/>
  <c r="C230" i="2"/>
  <c r="D112" i="2"/>
  <c r="D144" i="2"/>
  <c r="D249" i="2"/>
  <c r="C239" i="2"/>
  <c r="E221" i="2"/>
  <c r="E175" i="2"/>
  <c r="D161" i="2"/>
  <c r="D254" i="2"/>
  <c r="E254" i="2"/>
  <c r="C254" i="2"/>
  <c r="C202" i="2"/>
  <c r="D202" i="2"/>
  <c r="D143" i="2"/>
  <c r="E143" i="2"/>
  <c r="C143" i="2"/>
  <c r="E126" i="2"/>
  <c r="D126" i="2"/>
  <c r="C126" i="2"/>
  <c r="C140" i="2"/>
  <c r="E140" i="2"/>
  <c r="D108" i="2"/>
  <c r="E108" i="2"/>
  <c r="C108" i="2"/>
  <c r="D76" i="2"/>
  <c r="E76" i="2"/>
  <c r="C76" i="2"/>
  <c r="D235" i="2"/>
  <c r="C235" i="2"/>
  <c r="E235" i="2"/>
  <c r="E205" i="2"/>
  <c r="D205" i="2"/>
  <c r="C205" i="2"/>
  <c r="D182" i="2"/>
  <c r="C182" i="2"/>
  <c r="E182" i="2"/>
  <c r="E160" i="2"/>
  <c r="C160" i="2"/>
  <c r="D160" i="2"/>
  <c r="E89" i="2"/>
  <c r="D89" i="2"/>
  <c r="C89" i="2"/>
  <c r="E202" i="2"/>
  <c r="C215" i="2"/>
  <c r="D215" i="2"/>
  <c r="D200" i="2"/>
  <c r="C200" i="2"/>
  <c r="E200" i="2"/>
  <c r="D188" i="2"/>
  <c r="E188" i="2"/>
  <c r="C180" i="2"/>
  <c r="D180" i="2"/>
  <c r="E180" i="2"/>
  <c r="D135" i="2"/>
  <c r="E135" i="2"/>
  <c r="C135" i="2"/>
  <c r="D115" i="2"/>
  <c r="E115" i="2"/>
  <c r="C115" i="2"/>
  <c r="D61" i="2"/>
  <c r="C61" i="2"/>
  <c r="C54" i="2"/>
  <c r="D54" i="2" s="1"/>
  <c r="E54" i="2"/>
  <c r="D251" i="2"/>
  <c r="E251" i="2"/>
  <c r="D222" i="2"/>
  <c r="E222" i="2"/>
  <c r="C222" i="2"/>
  <c r="D192" i="2"/>
  <c r="C192" i="2"/>
  <c r="E192" i="2"/>
  <c r="D184" i="2"/>
  <c r="E184" i="2"/>
  <c r="E162" i="2"/>
  <c r="D162" i="2"/>
  <c r="C162" i="2"/>
  <c r="C145" i="2"/>
  <c r="E145" i="2"/>
  <c r="C82" i="2"/>
  <c r="E82" i="2"/>
  <c r="D82" i="2"/>
  <c r="D79" i="2"/>
  <c r="C79" i="2"/>
  <c r="E79" i="2"/>
  <c r="C251" i="2"/>
  <c r="C247" i="2"/>
  <c r="D247" i="2"/>
  <c r="D219" i="2"/>
  <c r="E219" i="2"/>
  <c r="D207" i="2"/>
  <c r="C207" i="2"/>
  <c r="E207" i="2"/>
  <c r="D198" i="2"/>
  <c r="C198" i="2"/>
  <c r="C186" i="2"/>
  <c r="D186" i="2"/>
  <c r="C164" i="2"/>
  <c r="D164" i="2"/>
  <c r="E116" i="2"/>
  <c r="C116" i="2"/>
  <c r="D116" i="2"/>
  <c r="C103" i="2"/>
  <c r="E103" i="2"/>
  <c r="C47" i="2"/>
  <c r="C19" i="2"/>
  <c r="D19" i="2" s="1"/>
  <c r="F19" i="2" s="1"/>
  <c r="C27" i="2"/>
  <c r="C28" i="2"/>
  <c r="E102" i="2"/>
  <c r="E81" i="2"/>
  <c r="C39" i="2"/>
  <c r="C45" i="2"/>
  <c r="C53" i="2"/>
  <c r="C41" i="2"/>
  <c r="C52" i="2"/>
  <c r="C31" i="2"/>
  <c r="C44" i="2"/>
  <c r="C237" i="2"/>
  <c r="E20" i="2" l="1"/>
  <c r="D20" i="2" s="1"/>
  <c r="F20" i="2" s="1"/>
  <c r="E21" i="2" l="1"/>
  <c r="D21" i="2" s="1"/>
  <c r="F21" i="2" s="1"/>
  <c r="E22" i="2" l="1"/>
  <c r="D22" i="2" s="1"/>
  <c r="F22" i="2" s="1"/>
  <c r="E23" i="2" l="1"/>
  <c r="D23" i="2" s="1"/>
  <c r="F23" i="2" s="1"/>
  <c r="E24" i="2" l="1"/>
  <c r="D24" i="2" s="1"/>
  <c r="F24" i="2"/>
  <c r="E25" i="2" l="1"/>
  <c r="D25" i="2" s="1"/>
  <c r="F25" i="2" s="1"/>
  <c r="E26" i="2" l="1"/>
  <c r="D26" i="2" s="1"/>
  <c r="F26" i="2" s="1"/>
  <c r="E27" i="2" l="1"/>
  <c r="D27" i="2" s="1"/>
  <c r="F27" i="2" s="1"/>
  <c r="E28" i="2" l="1"/>
  <c r="D28" i="2" s="1"/>
  <c r="F28" i="2" s="1"/>
  <c r="E29" i="2" l="1"/>
  <c r="D29" i="2" s="1"/>
  <c r="F29" i="2" s="1"/>
  <c r="E30" i="2" l="1"/>
  <c r="D30" i="2" s="1"/>
  <c r="F30" i="2" s="1"/>
  <c r="E31" i="2" l="1"/>
  <c r="D31" i="2" s="1"/>
  <c r="F31" i="2" s="1"/>
  <c r="E32" i="2" l="1"/>
  <c r="D32" i="2" s="1"/>
  <c r="F32" i="2" s="1"/>
  <c r="E33" i="2" l="1"/>
  <c r="D33" i="2" s="1"/>
  <c r="F33" i="2" s="1"/>
  <c r="E34" i="2" l="1"/>
  <c r="D34" i="2" s="1"/>
  <c r="F34" i="2" s="1"/>
  <c r="E35" i="2" l="1"/>
  <c r="D35" i="2" s="1"/>
  <c r="F35" i="2" s="1"/>
  <c r="E36" i="2" l="1"/>
  <c r="D36" i="2" s="1"/>
  <c r="F36" i="2" s="1"/>
  <c r="E37" i="2" l="1"/>
  <c r="D37" i="2" s="1"/>
  <c r="F37" i="2" s="1"/>
  <c r="E38" i="2" l="1"/>
  <c r="D38" i="2" s="1"/>
  <c r="F38" i="2" s="1"/>
  <c r="E39" i="2" l="1"/>
  <c r="D39" i="2" s="1"/>
  <c r="F39" i="2" s="1"/>
  <c r="E40" i="2" l="1"/>
  <c r="D40" i="2" s="1"/>
  <c r="F40" i="2" s="1"/>
  <c r="E41" i="2" l="1"/>
  <c r="D41" i="2" s="1"/>
  <c r="F41" i="2" s="1"/>
  <c r="E42" i="2" l="1"/>
  <c r="D42" i="2" s="1"/>
  <c r="F42" i="2" s="1"/>
  <c r="E43" i="2" l="1"/>
  <c r="D43" i="2" s="1"/>
  <c r="F43" i="2" s="1"/>
  <c r="E44" i="2" l="1"/>
  <c r="D44" i="2" s="1"/>
  <c r="F44" i="2" s="1"/>
  <c r="E45" i="2" l="1"/>
  <c r="D45" i="2" s="1"/>
  <c r="F45" i="2" s="1"/>
  <c r="E46" i="2" l="1"/>
  <c r="D46" i="2" s="1"/>
  <c r="F46" i="2" s="1"/>
  <c r="E47" i="2" l="1"/>
  <c r="D47" i="2" s="1"/>
  <c r="F47" i="2" s="1"/>
  <c r="E48" i="2" l="1"/>
  <c r="D48" i="2" s="1"/>
  <c r="F48" i="2" s="1"/>
  <c r="E49" i="2" l="1"/>
  <c r="D49" i="2" s="1"/>
  <c r="F49" i="2" s="1"/>
  <c r="E50" i="2" l="1"/>
  <c r="D50" i="2" s="1"/>
  <c r="F50" i="2" s="1"/>
  <c r="E51" i="2" l="1"/>
  <c r="D51" i="2" s="1"/>
  <c r="F51" i="2" s="1"/>
  <c r="E52" i="2" l="1"/>
  <c r="D52" i="2" s="1"/>
  <c r="F52" i="2" s="1"/>
  <c r="E53" i="2" l="1"/>
  <c r="D53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</calcChain>
</file>

<file path=xl/sharedStrings.xml><?xml version="1.0" encoding="utf-8"?>
<sst xmlns="http://schemas.openxmlformats.org/spreadsheetml/2006/main" count="58" uniqueCount="43">
  <si>
    <t>Valore del bene</t>
  </si>
  <si>
    <t>Maxicanone</t>
  </si>
  <si>
    <t>Numero di rate</t>
  </si>
  <si>
    <t>Periodicità rate</t>
  </si>
  <si>
    <t>Riscatto</t>
  </si>
  <si>
    <t>Canone leasing</t>
  </si>
  <si>
    <t>mensile</t>
  </si>
  <si>
    <t>trimestrale</t>
  </si>
  <si>
    <t>semestrale</t>
  </si>
  <si>
    <t>annuale</t>
  </si>
  <si>
    <t>Altri oneri di periodo</t>
  </si>
  <si>
    <t>Spese contrattuali</t>
  </si>
  <si>
    <t>Oneri d'incasso</t>
  </si>
  <si>
    <t>posticipato</t>
  </si>
  <si>
    <t>anticipato</t>
  </si>
  <si>
    <t>Calcolo del canone leasing dato il tasso di interesse</t>
  </si>
  <si>
    <t>Pagamento canone:</t>
  </si>
  <si>
    <t>Numero di rate:</t>
  </si>
  <si>
    <t>Riscatto:</t>
  </si>
  <si>
    <t>Maxicanone iniziale:</t>
  </si>
  <si>
    <t>Valore del bene:</t>
  </si>
  <si>
    <t>Periodicità rate:</t>
  </si>
  <si>
    <t>Tasso base di riferimento:</t>
  </si>
  <si>
    <t>Spread:</t>
  </si>
  <si>
    <t>Canone leasing:</t>
  </si>
  <si>
    <t>T.A.N.</t>
  </si>
  <si>
    <t>T.A.E.G.</t>
  </si>
  <si>
    <t>Calcolo del TAN e TAEG dato il canone leasing
e spese accessorie</t>
  </si>
  <si>
    <t>Analisi leasing</t>
  </si>
  <si>
    <t>Piano ammortamento leasing</t>
  </si>
  <si>
    <t>Tipo pagamento:</t>
  </si>
  <si>
    <t>Numero rate:</t>
  </si>
  <si>
    <t>Tasso base:</t>
  </si>
  <si>
    <t>T.A.N.:</t>
  </si>
  <si>
    <t xml:space="preserve"> Scadenze</t>
  </si>
  <si>
    <r>
      <t>Importo canone</t>
    </r>
    <r>
      <rPr>
        <b/>
        <sz val="10"/>
        <color indexed="44"/>
        <rFont val="Calibri"/>
        <family val="2"/>
      </rPr>
      <t>.</t>
    </r>
  </si>
  <si>
    <r>
      <t>Quota capitale</t>
    </r>
    <r>
      <rPr>
        <b/>
        <sz val="10"/>
        <color indexed="44"/>
        <rFont val="Calibri"/>
        <family val="2"/>
      </rPr>
      <t>.</t>
    </r>
  </si>
  <si>
    <r>
      <t>Quota interessi</t>
    </r>
    <r>
      <rPr>
        <b/>
        <sz val="10"/>
        <color indexed="44"/>
        <rFont val="Calibri"/>
        <family val="2"/>
      </rPr>
      <t>.</t>
    </r>
  </si>
  <si>
    <r>
      <t>Debito residuo</t>
    </r>
    <r>
      <rPr>
        <b/>
        <sz val="10"/>
        <color indexed="44"/>
        <rFont val="Calibri"/>
        <family val="2"/>
      </rPr>
      <t>.</t>
    </r>
  </si>
  <si>
    <t>%</t>
  </si>
  <si>
    <t>€</t>
  </si>
  <si>
    <t>Realizzato da Carlo Pastorelli</t>
  </si>
  <si>
    <t>https://it.linkedin.com/in/carlopastorelliafc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</si>
</sst>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0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0"/>
      <color indexed="10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10"/>
      <color indexed="44"/>
      <name val="Calibri"/>
      <family val="2"/>
    </font>
    <font>
      <b/>
      <sz val="10"/>
      <color indexed="56"/>
      <name val="Calibri"/>
      <family val="2"/>
    </font>
    <font>
      <sz val="24"/>
      <color indexed="62"/>
      <name val="Calibri"/>
      <family val="2"/>
    </font>
    <font>
      <sz val="10"/>
      <color indexed="63"/>
      <name val="Calibri"/>
      <family val="2"/>
    </font>
    <font>
      <b/>
      <sz val="8"/>
      <name val="Calibri"/>
      <family val="2"/>
    </font>
    <font>
      <sz val="8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4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/>
      <bottom style="medium">
        <color indexed="44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63"/>
      </right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medium">
        <color indexed="54"/>
      </left>
      <right/>
      <top/>
      <bottom style="medium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medium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medium">
        <color indexed="44"/>
      </left>
      <right/>
      <top style="medium">
        <color indexed="44"/>
      </top>
      <bottom/>
      <diagonal/>
    </border>
    <border>
      <left/>
      <right/>
      <top style="medium">
        <color indexed="44"/>
      </top>
      <bottom/>
      <diagonal/>
    </border>
    <border>
      <left/>
      <right style="medium">
        <color indexed="44"/>
      </right>
      <top style="medium">
        <color indexed="44"/>
      </top>
      <bottom/>
      <diagonal/>
    </border>
    <border>
      <left/>
      <right style="medium">
        <color indexed="44"/>
      </right>
      <top/>
      <bottom style="medium">
        <color indexed="4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13" fillId="2" borderId="2" xfId="0" applyFont="1" applyFill="1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12" fillId="0" borderId="5" xfId="0" applyFont="1" applyFill="1" applyBorder="1" applyAlignment="1" applyProtection="1">
      <alignment horizontal="left" vertical="center" indent="1"/>
      <protection hidden="1"/>
    </xf>
    <xf numFmtId="164" fontId="5" fillId="0" borderId="1" xfId="2" applyFont="1" applyBorder="1" applyAlignment="1" applyProtection="1">
      <alignment vertical="center"/>
      <protection hidden="1"/>
    </xf>
    <xf numFmtId="43" fontId="5" fillId="0" borderId="1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 indent="1"/>
      <protection hidden="1"/>
    </xf>
    <xf numFmtId="43" fontId="5" fillId="0" borderId="0" xfId="0" applyNumberFormat="1" applyFont="1" applyAlignment="1" applyProtection="1">
      <alignment vertical="center"/>
      <protection hidden="1"/>
    </xf>
    <xf numFmtId="41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43" fontId="7" fillId="0" borderId="0" xfId="3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5" fillId="0" borderId="0" xfId="0" applyFont="1" applyFill="1" applyAlignment="1" applyProtection="1">
      <alignment vertical="center"/>
      <protection hidden="1"/>
    </xf>
    <xf numFmtId="164" fontId="12" fillId="2" borderId="6" xfId="2" applyFont="1" applyFill="1" applyBorder="1" applyAlignment="1" applyProtection="1">
      <alignment horizontal="right" vertical="center" wrapText="1"/>
      <protection hidden="1"/>
    </xf>
    <xf numFmtId="14" fontId="12" fillId="2" borderId="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/>
    <xf numFmtId="0" fontId="4" fillId="0" borderId="0" xfId="0" applyFont="1" applyFill="1" applyAlignment="1" applyProtection="1"/>
    <xf numFmtId="0" fontId="6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Protection="1"/>
    <xf numFmtId="0" fontId="9" fillId="2" borderId="8" xfId="0" applyFont="1" applyFill="1" applyBorder="1" applyAlignment="1" applyProtection="1">
      <alignment horizontal="left" vertical="center" indent="1"/>
    </xf>
    <xf numFmtId="0" fontId="9" fillId="2" borderId="9" xfId="0" applyFont="1" applyFill="1" applyBorder="1" applyAlignment="1" applyProtection="1">
      <alignment horizontal="left" vertical="center" indent="1"/>
    </xf>
    <xf numFmtId="43" fontId="7" fillId="0" borderId="7" xfId="3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43" fontId="7" fillId="0" borderId="0" xfId="3" applyFont="1" applyAlignment="1" applyProtection="1">
      <alignment vertical="center"/>
    </xf>
    <xf numFmtId="43" fontId="7" fillId="0" borderId="10" xfId="3" applyFont="1" applyBorder="1" applyAlignment="1" applyProtection="1">
      <alignment vertical="center"/>
    </xf>
    <xf numFmtId="0" fontId="9" fillId="2" borderId="11" xfId="0" applyFont="1" applyFill="1" applyBorder="1" applyAlignment="1" applyProtection="1">
      <alignment horizontal="left" vertical="center" indent="1"/>
    </xf>
    <xf numFmtId="43" fontId="7" fillId="0" borderId="7" xfId="3" applyFont="1" applyBorder="1" applyAlignment="1" applyProtection="1">
      <alignment horizontal="right" vertical="center"/>
    </xf>
    <xf numFmtId="41" fontId="7" fillId="0" borderId="7" xfId="3" applyNumberFormat="1" applyFont="1" applyBorder="1" applyAlignment="1" applyProtection="1">
      <alignment vertical="center"/>
    </xf>
    <xf numFmtId="43" fontId="5" fillId="0" borderId="0" xfId="0" applyNumberFormat="1" applyFont="1" applyProtection="1"/>
    <xf numFmtId="10" fontId="7" fillId="0" borderId="7" xfId="4" applyNumberFormat="1" applyFont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 indent="1"/>
    </xf>
    <xf numFmtId="0" fontId="6" fillId="3" borderId="13" xfId="0" applyFont="1" applyFill="1" applyBorder="1" applyAlignment="1" applyProtection="1">
      <alignment horizontal="left" vertical="center" indent="1"/>
    </xf>
    <xf numFmtId="43" fontId="8" fillId="0" borderId="7" xfId="3" applyFont="1" applyBorder="1" applyAlignment="1" applyProtection="1">
      <alignment vertical="center"/>
    </xf>
    <xf numFmtId="0" fontId="6" fillId="3" borderId="14" xfId="0" applyFont="1" applyFill="1" applyBorder="1" applyAlignment="1" applyProtection="1">
      <alignment horizontal="left" vertical="center" indent="1"/>
    </xf>
    <xf numFmtId="0" fontId="6" fillId="3" borderId="15" xfId="0" applyFont="1" applyFill="1" applyBorder="1" applyAlignment="1" applyProtection="1">
      <alignment horizontal="left" vertical="center" indent="1"/>
    </xf>
    <xf numFmtId="0" fontId="11" fillId="0" borderId="0" xfId="0" applyFont="1" applyProtection="1"/>
    <xf numFmtId="0" fontId="3" fillId="0" borderId="0" xfId="0" applyFont="1" applyProtection="1"/>
    <xf numFmtId="10" fontId="15" fillId="0" borderId="16" xfId="4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7" fillId="0" borderId="0" xfId="1" applyFont="1" applyAlignment="1" applyProtection="1"/>
    <xf numFmtId="0" fontId="18" fillId="0" borderId="0" xfId="0" applyFont="1" applyProtection="1"/>
    <xf numFmtId="0" fontId="19" fillId="0" borderId="0" xfId="1" applyFont="1" applyAlignment="1" applyProtection="1">
      <alignment vertical="top"/>
    </xf>
    <xf numFmtId="43" fontId="7" fillId="0" borderId="11" xfId="3" applyFont="1" applyBorder="1" applyAlignment="1" applyProtection="1">
      <alignment horizontal="right" vertical="center"/>
      <protection locked="0"/>
    </xf>
    <xf numFmtId="43" fontId="7" fillId="0" borderId="17" xfId="3" applyFont="1" applyBorder="1" applyAlignment="1" applyProtection="1">
      <alignment horizontal="right" vertical="center"/>
      <protection locked="0"/>
    </xf>
    <xf numFmtId="43" fontId="7" fillId="0" borderId="18" xfId="3" applyFont="1" applyBorder="1" applyAlignment="1" applyProtection="1">
      <alignment horizontal="center" vertical="center"/>
      <protection locked="0"/>
    </xf>
    <xf numFmtId="43" fontId="7" fillId="0" borderId="17" xfId="3" applyFont="1" applyBorder="1" applyAlignment="1" applyProtection="1">
      <alignment horizontal="center" vertical="center"/>
      <protection locked="0"/>
    </xf>
    <xf numFmtId="10" fontId="8" fillId="0" borderId="13" xfId="4" applyNumberFormat="1" applyFont="1" applyFill="1" applyBorder="1" applyAlignment="1" applyProtection="1">
      <alignment horizontal="right" vertical="center"/>
    </xf>
    <xf numFmtId="43" fontId="8" fillId="0" borderId="13" xfId="3" applyFont="1" applyBorder="1" applyAlignment="1" applyProtection="1">
      <alignment horizontal="center" vertical="center"/>
    </xf>
    <xf numFmtId="10" fontId="7" fillId="0" borderId="11" xfId="4" applyNumberFormat="1" applyFont="1" applyBorder="1" applyAlignment="1" applyProtection="1">
      <alignment horizontal="right" vertical="center"/>
      <protection locked="0"/>
    </xf>
    <xf numFmtId="10" fontId="7" fillId="0" borderId="17" xfId="4" applyNumberFormat="1" applyFont="1" applyBorder="1" applyAlignment="1" applyProtection="1">
      <alignment horizontal="right" vertical="center"/>
      <protection locked="0"/>
    </xf>
    <xf numFmtId="43" fontId="7" fillId="0" borderId="11" xfId="3" applyFont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 indent="1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41" fontId="7" fillId="0" borderId="11" xfId="3" applyNumberFormat="1" applyFont="1" applyBorder="1" applyAlignment="1" applyProtection="1">
      <alignment horizontal="center" vertical="center"/>
      <protection locked="0"/>
    </xf>
    <xf numFmtId="41" fontId="7" fillId="0" borderId="17" xfId="3" applyNumberFormat="1" applyFont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6" fillId="4" borderId="26" xfId="0" applyFont="1" applyFill="1" applyBorder="1" applyAlignment="1" applyProtection="1">
      <alignment horizontal="center" vertical="center"/>
    </xf>
    <xf numFmtId="0" fontId="16" fillId="4" borderId="27" xfId="0" applyFont="1" applyFill="1" applyBorder="1" applyAlignment="1" applyProtection="1">
      <alignment horizontal="center" vertical="center"/>
    </xf>
    <xf numFmtId="0" fontId="16" fillId="4" borderId="28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left" vertical="center" indent="1"/>
    </xf>
    <xf numFmtId="0" fontId="9" fillId="2" borderId="31" xfId="0" applyFont="1" applyFill="1" applyBorder="1" applyAlignment="1" applyProtection="1">
      <alignment horizontal="left" vertical="center" indent="1"/>
    </xf>
  </cellXfs>
  <cellStyles count="5">
    <cellStyle name="Collegamento ipertestuale" xfId="1" builtinId="8"/>
    <cellStyle name="Euro" xfId="2"/>
    <cellStyle name="Migliaia" xfId="3" builtinId="3"/>
    <cellStyle name="Normale" xfId="0" builtinId="0"/>
    <cellStyle name="Percentuale" xfId="4" builtinId="5"/>
  </cellStyles>
  <dxfs count="8"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  <border>
        <left/>
        <right style="thin">
          <color indexed="44"/>
        </right>
        <top style="thin">
          <color indexed="44"/>
        </top>
        <bottom style="thin">
          <color indexed="44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  <border>
        <left/>
        <right style="thin">
          <color indexed="44"/>
        </right>
        <top style="thin">
          <color indexed="44"/>
        </top>
        <bottom style="thin">
          <color indexed="44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  <border>
        <left/>
        <right style="thin">
          <color indexed="44"/>
        </right>
        <top style="thin">
          <color indexed="44"/>
        </top>
        <bottom style="thin">
          <color indexed="44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  <border>
        <left/>
        <right style="thin">
          <color indexed="44"/>
        </right>
        <top style="thin">
          <color indexed="44"/>
        </top>
        <bottom style="thin">
          <color indexed="44"/>
        </bottom>
      </border>
    </dxf>
    <dxf>
      <font>
        <condense val="0"/>
        <extend val="0"/>
        <color indexed="44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iano amm.t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ati!C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27</xdr:row>
      <xdr:rowOff>85725</xdr:rowOff>
    </xdr:from>
    <xdr:to>
      <xdr:col>5</xdr:col>
      <xdr:colOff>0</xdr:colOff>
      <xdr:row>29</xdr:row>
      <xdr:rowOff>190500</xdr:rowOff>
    </xdr:to>
    <xdr:sp macro="" textlink="">
      <xdr:nvSpPr>
        <xdr:cNvPr id="1050" name="Text Box 2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33400" y="5657850"/>
          <a:ext cx="3790950" cy="4476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99CCFF" mc:Ignorable="a14" a14:legacySpreadsheetColorIndex="44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65"/>
            </a:gs>
          </a:gsLst>
          <a:lin ang="5400000" scaled="1"/>
        </a:gradFill>
        <a:ln w="31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Calibri"/>
            </a:rPr>
            <a:t>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3366"/>
              </a:solidFill>
              <a:latin typeface="Calibri"/>
            </a:rPr>
            <a:t>Visualizza piano di ammortamento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9</xdr:row>
      <xdr:rowOff>123825</xdr:rowOff>
    </xdr:from>
    <xdr:to>
      <xdr:col>5</xdr:col>
      <xdr:colOff>1066800</xdr:colOff>
      <xdr:row>13</xdr:row>
      <xdr:rowOff>0</xdr:rowOff>
    </xdr:to>
    <xdr:sp macro="" textlink="">
      <xdr:nvSpPr>
        <xdr:cNvPr id="2049" name="Text Box 1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3743325" y="1638300"/>
          <a:ext cx="2152650" cy="42862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99CCFF" mc:Ignorable="a14" a14:legacySpreadsheetColorIndex="44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65"/>
            </a:gs>
          </a:gsLst>
          <a:lin ang="5400000" scaled="1"/>
        </a:gradFill>
        <a:ln w="31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it-IT" sz="500" b="0" i="0" u="none" strike="noStrike" baseline="0">
              <a:solidFill>
                <a:srgbClr val="000000"/>
              </a:solidFill>
              <a:latin typeface="Calibri"/>
            </a:rPr>
            <a:t>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3366"/>
              </a:solidFill>
              <a:latin typeface="Calibri"/>
            </a:rPr>
            <a:t>Torna alla maschera dati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linkedin.com/in/carlopastorellia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t.linkedin.com/in/carlopastorellia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Q57"/>
  <sheetViews>
    <sheetView showGridLines="0" tabSelected="1" workbookViewId="0">
      <selection activeCell="J8" sqref="J8:K8"/>
    </sheetView>
  </sheetViews>
  <sheetFormatPr defaultRowHeight="12.75" x14ac:dyDescent="0.2"/>
  <cols>
    <col min="1" max="1" width="8.140625" style="21" customWidth="1"/>
    <col min="2" max="2" width="22.28515625" style="21" customWidth="1"/>
    <col min="3" max="4" width="9.42578125" style="21" customWidth="1"/>
    <col min="5" max="5" width="15.5703125" style="21" customWidth="1"/>
    <col min="6" max="7" width="2.85546875" style="21" customWidth="1"/>
    <col min="8" max="8" width="22.28515625" style="21" customWidth="1"/>
    <col min="9" max="10" width="9.42578125" style="21" customWidth="1"/>
    <col min="11" max="11" width="15.5703125" style="21" customWidth="1"/>
    <col min="12" max="12" width="9.140625" style="21"/>
    <col min="13" max="13" width="10" style="21" bestFit="1" customWidth="1"/>
    <col min="14" max="16384" width="9.140625" style="21"/>
  </cols>
  <sheetData>
    <row r="1" spans="2:17" ht="36" customHeight="1" thickBot="1" x14ac:dyDescent="0.25"/>
    <row r="2" spans="2:17" ht="23.25" customHeight="1" x14ac:dyDescent="0.2">
      <c r="B2" s="69" t="s">
        <v>28</v>
      </c>
      <c r="C2" s="70"/>
      <c r="D2" s="70"/>
      <c r="E2" s="70"/>
      <c r="F2" s="70"/>
      <c r="G2" s="70"/>
      <c r="H2" s="70"/>
      <c r="I2" s="70"/>
      <c r="J2" s="70"/>
      <c r="K2" s="71"/>
      <c r="L2" s="22"/>
      <c r="M2" s="22"/>
      <c r="N2" s="22"/>
      <c r="O2" s="22"/>
      <c r="P2" s="22"/>
      <c r="Q2" s="22"/>
    </row>
    <row r="3" spans="2:17" ht="23.25" customHeight="1" thickBot="1" x14ac:dyDescent="0.25">
      <c r="B3" s="72"/>
      <c r="C3" s="73"/>
      <c r="D3" s="73"/>
      <c r="E3" s="73"/>
      <c r="F3" s="73"/>
      <c r="G3" s="73"/>
      <c r="H3" s="73"/>
      <c r="I3" s="73"/>
      <c r="J3" s="73"/>
      <c r="K3" s="74"/>
      <c r="L3" s="22"/>
      <c r="M3" s="22"/>
      <c r="N3" s="22"/>
      <c r="O3" s="22"/>
      <c r="P3" s="22"/>
      <c r="Q3" s="22"/>
    </row>
    <row r="4" spans="2:17" ht="26.25" customHeight="1" x14ac:dyDescent="0.2"/>
    <row r="5" spans="2:17" ht="17.25" customHeight="1" x14ac:dyDescent="0.2">
      <c r="B5" s="63" t="s">
        <v>15</v>
      </c>
      <c r="C5" s="64"/>
      <c r="D5" s="64"/>
      <c r="E5" s="65"/>
      <c r="F5" s="23"/>
      <c r="H5" s="63" t="s">
        <v>27</v>
      </c>
      <c r="I5" s="64"/>
      <c r="J5" s="64"/>
      <c r="K5" s="65"/>
    </row>
    <row r="6" spans="2:17" ht="17.25" customHeight="1" x14ac:dyDescent="0.2">
      <c r="B6" s="66"/>
      <c r="C6" s="67"/>
      <c r="D6" s="67"/>
      <c r="E6" s="68"/>
      <c r="F6" s="23"/>
      <c r="H6" s="66"/>
      <c r="I6" s="67"/>
      <c r="J6" s="67"/>
      <c r="K6" s="68"/>
    </row>
    <row r="7" spans="2:17" ht="13.5" customHeight="1" x14ac:dyDescent="0.2">
      <c r="F7" s="24"/>
    </row>
    <row r="8" spans="2:17" ht="19.5" customHeight="1" x14ac:dyDescent="0.2">
      <c r="B8" s="25" t="s">
        <v>20</v>
      </c>
      <c r="C8" s="26"/>
      <c r="D8" s="50">
        <v>26639.34</v>
      </c>
      <c r="E8" s="51"/>
      <c r="F8" s="27"/>
      <c r="H8" s="25" t="s">
        <v>0</v>
      </c>
      <c r="I8" s="26"/>
      <c r="J8" s="50">
        <v>26639.34</v>
      </c>
      <c r="K8" s="51">
        <v>70000</v>
      </c>
    </row>
    <row r="9" spans="2:17" ht="7.5" customHeight="1" x14ac:dyDescent="0.2">
      <c r="B9" s="28"/>
      <c r="C9" s="28"/>
      <c r="D9" s="28"/>
      <c r="E9" s="29"/>
      <c r="F9" s="27"/>
      <c r="H9" s="28"/>
      <c r="I9" s="28"/>
      <c r="J9" s="28"/>
      <c r="K9" s="29"/>
    </row>
    <row r="10" spans="2:17" ht="19.5" customHeight="1" x14ac:dyDescent="0.2">
      <c r="B10" s="75" t="s">
        <v>19</v>
      </c>
      <c r="C10" s="59" t="s">
        <v>40</v>
      </c>
      <c r="D10" s="56">
        <v>2664</v>
      </c>
      <c r="E10" s="51"/>
      <c r="F10" s="27"/>
      <c r="H10" s="75" t="s">
        <v>19</v>
      </c>
      <c r="I10" s="59" t="s">
        <v>40</v>
      </c>
      <c r="J10" s="56">
        <v>2664</v>
      </c>
      <c r="K10" s="51">
        <v>7000</v>
      </c>
    </row>
    <row r="11" spans="2:17" ht="19.5" customHeight="1" x14ac:dyDescent="0.2">
      <c r="B11" s="76"/>
      <c r="C11" s="60"/>
      <c r="D11" s="43">
        <v>0.2</v>
      </c>
      <c r="E11" s="30">
        <f>D8*D11</f>
        <v>5327.8680000000004</v>
      </c>
      <c r="F11" s="27"/>
      <c r="H11" s="76"/>
      <c r="I11" s="60"/>
      <c r="J11" s="43">
        <v>0.1</v>
      </c>
      <c r="K11" s="30">
        <f>J8*J11</f>
        <v>2663.9340000000002</v>
      </c>
    </row>
    <row r="12" spans="2:17" ht="7.5" customHeight="1" x14ac:dyDescent="0.2">
      <c r="B12" s="28"/>
      <c r="C12" s="28"/>
      <c r="D12" s="28"/>
      <c r="E12" s="29"/>
      <c r="F12" s="27"/>
      <c r="H12" s="28"/>
      <c r="I12" s="28"/>
      <c r="J12" s="28"/>
      <c r="K12" s="29"/>
    </row>
    <row r="13" spans="2:17" ht="19.5" customHeight="1" x14ac:dyDescent="0.2">
      <c r="B13" s="57" t="s">
        <v>18</v>
      </c>
      <c r="C13" s="59" t="s">
        <v>40</v>
      </c>
      <c r="D13" s="56">
        <v>266</v>
      </c>
      <c r="E13" s="51"/>
      <c r="F13" s="27"/>
      <c r="H13" s="57" t="s">
        <v>4</v>
      </c>
      <c r="I13" s="59" t="s">
        <v>40</v>
      </c>
      <c r="J13" s="56">
        <v>266</v>
      </c>
      <c r="K13" s="51">
        <v>700</v>
      </c>
    </row>
    <row r="14" spans="2:17" ht="19.5" customHeight="1" x14ac:dyDescent="0.2">
      <c r="B14" s="58"/>
      <c r="C14" s="60"/>
      <c r="D14" s="43">
        <v>0.03</v>
      </c>
      <c r="E14" s="30">
        <f>D8*D14</f>
        <v>799.18020000000001</v>
      </c>
      <c r="F14" s="27"/>
      <c r="H14" s="58"/>
      <c r="I14" s="60"/>
      <c r="J14" s="43">
        <v>0.01</v>
      </c>
      <c r="K14" s="30">
        <f>J8*J14</f>
        <v>266.39339999999999</v>
      </c>
    </row>
    <row r="15" spans="2:17" ht="7.5" customHeight="1" x14ac:dyDescent="0.2">
      <c r="B15" s="28"/>
      <c r="C15" s="28"/>
      <c r="D15" s="28"/>
      <c r="E15" s="29"/>
      <c r="F15" s="27"/>
      <c r="H15" s="28"/>
      <c r="I15" s="28"/>
      <c r="J15" s="28"/>
      <c r="K15" s="29"/>
    </row>
    <row r="16" spans="2:17" ht="19.5" customHeight="1" x14ac:dyDescent="0.2">
      <c r="B16" s="25" t="s">
        <v>16</v>
      </c>
      <c r="C16" s="31"/>
      <c r="D16" s="48" t="s">
        <v>13</v>
      </c>
      <c r="E16" s="49"/>
      <c r="F16" s="32"/>
      <c r="H16" s="25" t="s">
        <v>16</v>
      </c>
      <c r="I16" s="31"/>
      <c r="J16" s="48" t="s">
        <v>13</v>
      </c>
      <c r="K16" s="49"/>
    </row>
    <row r="17" spans="2:13" ht="7.5" customHeight="1" x14ac:dyDescent="0.2">
      <c r="B17" s="28"/>
      <c r="C17" s="28"/>
      <c r="D17" s="28"/>
      <c r="E17" s="29"/>
      <c r="F17" s="27"/>
      <c r="H17" s="28"/>
      <c r="I17" s="28"/>
      <c r="J17" s="28"/>
      <c r="K17" s="29"/>
    </row>
    <row r="18" spans="2:13" ht="19.5" customHeight="1" x14ac:dyDescent="0.2">
      <c r="B18" s="25" t="s">
        <v>17</v>
      </c>
      <c r="C18" s="31"/>
      <c r="D18" s="61">
        <v>35</v>
      </c>
      <c r="E18" s="62"/>
      <c r="F18" s="33"/>
      <c r="H18" s="25" t="s">
        <v>2</v>
      </c>
      <c r="I18" s="31"/>
      <c r="J18" s="61">
        <v>35</v>
      </c>
      <c r="K18" s="62">
        <v>90</v>
      </c>
    </row>
    <row r="19" spans="2:13" ht="7.5" customHeight="1" x14ac:dyDescent="0.2">
      <c r="B19" s="28"/>
      <c r="C19" s="28"/>
      <c r="D19" s="28"/>
      <c r="E19" s="29"/>
      <c r="F19" s="27"/>
      <c r="H19" s="28"/>
      <c r="I19" s="28"/>
      <c r="J19" s="28"/>
      <c r="K19" s="29"/>
    </row>
    <row r="20" spans="2:13" ht="19.5" customHeight="1" x14ac:dyDescent="0.2">
      <c r="B20" s="25" t="s">
        <v>21</v>
      </c>
      <c r="C20" s="31"/>
      <c r="D20" s="48" t="s">
        <v>6</v>
      </c>
      <c r="E20" s="49"/>
      <c r="F20" s="32"/>
      <c r="H20" s="25" t="s">
        <v>3</v>
      </c>
      <c r="I20" s="31"/>
      <c r="J20" s="48" t="s">
        <v>6</v>
      </c>
      <c r="K20" s="49"/>
      <c r="M20" s="34"/>
    </row>
    <row r="21" spans="2:13" ht="7.5" customHeight="1" x14ac:dyDescent="0.2">
      <c r="B21" s="28"/>
      <c r="C21" s="28"/>
      <c r="D21" s="28"/>
      <c r="E21" s="29"/>
      <c r="F21" s="27"/>
      <c r="H21" s="28"/>
      <c r="I21" s="28"/>
      <c r="J21" s="28"/>
      <c r="K21" s="29"/>
    </row>
    <row r="22" spans="2:13" ht="19.5" customHeight="1" x14ac:dyDescent="0.2">
      <c r="B22" s="25" t="s">
        <v>22</v>
      </c>
      <c r="C22" s="31"/>
      <c r="D22" s="54">
        <v>0</v>
      </c>
      <c r="E22" s="55"/>
      <c r="F22" s="35"/>
      <c r="H22" s="25" t="s">
        <v>5</v>
      </c>
      <c r="I22" s="26"/>
      <c r="J22" s="50">
        <v>723</v>
      </c>
      <c r="K22" s="51">
        <v>1166.1500000000001</v>
      </c>
    </row>
    <row r="23" spans="2:13" ht="7.5" customHeight="1" x14ac:dyDescent="0.2">
      <c r="B23" s="28"/>
      <c r="C23" s="28"/>
      <c r="D23" s="28"/>
      <c r="E23" s="29"/>
      <c r="F23" s="27"/>
      <c r="H23" s="28"/>
      <c r="I23" s="28"/>
      <c r="J23" s="28"/>
      <c r="K23" s="29"/>
    </row>
    <row r="24" spans="2:13" ht="19.5" customHeight="1" x14ac:dyDescent="0.2">
      <c r="B24" s="25" t="s">
        <v>23</v>
      </c>
      <c r="C24" s="31"/>
      <c r="D24" s="54">
        <v>4.3099999999999999E-2</v>
      </c>
      <c r="E24" s="55"/>
      <c r="F24" s="35"/>
      <c r="H24" s="25" t="s">
        <v>11</v>
      </c>
      <c r="I24" s="26"/>
      <c r="J24" s="50">
        <v>250</v>
      </c>
      <c r="K24" s="51">
        <v>300</v>
      </c>
    </row>
    <row r="25" spans="2:13" ht="7.5" customHeight="1" x14ac:dyDescent="0.2">
      <c r="B25" s="28"/>
      <c r="C25" s="28"/>
      <c r="D25" s="28"/>
      <c r="E25" s="29"/>
      <c r="F25" s="27"/>
      <c r="H25" s="28"/>
      <c r="I25" s="28"/>
      <c r="J25" s="28"/>
      <c r="K25" s="29"/>
    </row>
    <row r="26" spans="2:13" ht="19.5" customHeight="1" x14ac:dyDescent="0.2">
      <c r="B26" s="36" t="s">
        <v>24</v>
      </c>
      <c r="C26" s="37"/>
      <c r="D26" s="53">
        <f>PMT((D24+D22)/VLOOKUP(D20,$B$42:$C$45,2,0),D18,-D8+IF(C10="€",D10,E11)+IF(C13="€",D13,E14),,VLOOKUP(D16,$B$39:$C$40,2,0))+(IF(C13="€",D13,E14)*((D24+D22)/VLOOKUP(D20,$B$42:$E$45,2,0)))</f>
        <v>723.04914566988043</v>
      </c>
      <c r="E26" s="53"/>
      <c r="F26" s="38"/>
      <c r="H26" s="25" t="s">
        <v>12</v>
      </c>
      <c r="I26" s="26"/>
      <c r="J26" s="50">
        <v>5</v>
      </c>
      <c r="K26" s="51">
        <v>5</v>
      </c>
    </row>
    <row r="27" spans="2:13" ht="7.5" customHeight="1" x14ac:dyDescent="0.2">
      <c r="B27" s="28"/>
      <c r="C27" s="28"/>
      <c r="D27" s="28"/>
      <c r="E27" s="29"/>
      <c r="F27" s="27"/>
      <c r="H27" s="28"/>
      <c r="I27" s="28"/>
      <c r="J27" s="28"/>
      <c r="K27" s="29"/>
    </row>
    <row r="28" spans="2:13" ht="19.5" customHeight="1" x14ac:dyDescent="0.2">
      <c r="F28" s="24"/>
      <c r="H28" s="25" t="s">
        <v>10</v>
      </c>
      <c r="I28" s="26"/>
      <c r="J28" s="50">
        <v>0</v>
      </c>
      <c r="K28" s="51"/>
    </row>
    <row r="29" spans="2:13" ht="7.5" customHeight="1" x14ac:dyDescent="0.2">
      <c r="B29" s="28"/>
      <c r="C29" s="28"/>
      <c r="D29" s="28"/>
      <c r="E29" s="29"/>
      <c r="F29" s="27"/>
      <c r="H29" s="28"/>
      <c r="I29" s="28"/>
      <c r="J29" s="28"/>
      <c r="K29" s="29"/>
    </row>
    <row r="30" spans="2:13" ht="19.5" customHeight="1" x14ac:dyDescent="0.2">
      <c r="F30" s="24"/>
      <c r="H30" s="36" t="s">
        <v>25</v>
      </c>
      <c r="I30" s="37"/>
      <c r="J30" s="52">
        <f>RATE(J18,-J22,J8-IF(I10="€",J10,K11),-IF(I13="€",J13,K14),VLOOKUP(J16,$B$39:$C$40,2,0))*VLOOKUP(J20,$B$42:$C$45,2,0)</f>
        <v>4.3054473182053098E-2</v>
      </c>
      <c r="K30" s="52"/>
    </row>
    <row r="31" spans="2:13" ht="7.5" customHeight="1" x14ac:dyDescent="0.2">
      <c r="B31" s="28"/>
      <c r="C31" s="28"/>
      <c r="D31" s="28"/>
      <c r="E31" s="29"/>
      <c r="F31" s="27"/>
      <c r="H31" s="28"/>
      <c r="I31" s="28"/>
      <c r="J31" s="28"/>
      <c r="K31" s="29"/>
    </row>
    <row r="32" spans="2:13" ht="19.5" customHeight="1" thickBot="1" x14ac:dyDescent="0.25">
      <c r="B32" s="44" t="s">
        <v>41</v>
      </c>
      <c r="F32" s="24"/>
      <c r="H32" s="39" t="s">
        <v>26</v>
      </c>
      <c r="I32" s="40"/>
      <c r="J32" s="52">
        <f>RATE(J18,-J22-J26-J28,J8-IF(I10="€",J10,K11)-J24,-IF(I13="€",J13,K14),VLOOKUP(J16,$B$39:$C$40,2,0))*VLOOKUP(J20,$B$42:$C$45,2,0)</f>
        <v>5.4800520803195182E-2</v>
      </c>
      <c r="K32" s="52"/>
    </row>
    <row r="33" spans="1:10" x14ac:dyDescent="0.2">
      <c r="B33" s="45" t="s">
        <v>42</v>
      </c>
      <c r="F33" s="24"/>
    </row>
    <row r="35" spans="1:10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pans="1:10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">
      <c r="B37" s="42"/>
      <c r="C37" s="42"/>
      <c r="D37" s="42"/>
      <c r="F37" s="41"/>
      <c r="G37" s="41"/>
      <c r="H37" s="41"/>
      <c r="I37" s="41"/>
      <c r="J37" s="41"/>
    </row>
    <row r="38" spans="1:10" x14ac:dyDescent="0.2">
      <c r="B38" s="42"/>
      <c r="C38" s="42"/>
      <c r="D38" s="42"/>
      <c r="F38" s="41"/>
      <c r="G38" s="41"/>
      <c r="H38" s="41"/>
      <c r="I38" s="41"/>
      <c r="J38" s="41"/>
    </row>
    <row r="39" spans="1:10" x14ac:dyDescent="0.2">
      <c r="B39" s="42" t="s">
        <v>13</v>
      </c>
      <c r="C39" s="42">
        <v>0</v>
      </c>
      <c r="D39" s="42"/>
      <c r="F39" s="41"/>
      <c r="G39" s="41"/>
      <c r="H39" s="41"/>
      <c r="I39" s="41"/>
      <c r="J39" s="41"/>
    </row>
    <row r="40" spans="1:10" x14ac:dyDescent="0.2">
      <c r="B40" s="42" t="s">
        <v>14</v>
      </c>
      <c r="C40" s="42">
        <v>1</v>
      </c>
      <c r="D40" s="42"/>
      <c r="F40" s="41"/>
      <c r="G40" s="41"/>
      <c r="H40" s="41"/>
      <c r="I40" s="41"/>
      <c r="J40" s="41"/>
    </row>
    <row r="41" spans="1:10" x14ac:dyDescent="0.2">
      <c r="B41" s="42"/>
      <c r="C41" s="42"/>
      <c r="D41" s="42"/>
      <c r="F41" s="41"/>
      <c r="G41" s="41"/>
      <c r="H41" s="41"/>
      <c r="I41" s="41"/>
      <c r="J41" s="41"/>
    </row>
    <row r="42" spans="1:10" x14ac:dyDescent="0.2">
      <c r="B42" s="42" t="s">
        <v>6</v>
      </c>
      <c r="C42" s="42">
        <v>12</v>
      </c>
      <c r="D42" s="42"/>
      <c r="F42" s="41"/>
      <c r="G42" s="41"/>
      <c r="H42" s="41"/>
      <c r="I42" s="41"/>
      <c r="J42" s="41"/>
    </row>
    <row r="43" spans="1:10" x14ac:dyDescent="0.2">
      <c r="B43" s="42" t="s">
        <v>7</v>
      </c>
      <c r="C43" s="42">
        <v>4</v>
      </c>
      <c r="D43" s="42"/>
      <c r="F43" s="41"/>
      <c r="G43" s="41"/>
      <c r="H43" s="41"/>
      <c r="I43" s="41"/>
      <c r="J43" s="41"/>
    </row>
    <row r="44" spans="1:10" x14ac:dyDescent="0.2">
      <c r="B44" s="42" t="s">
        <v>8</v>
      </c>
      <c r="C44" s="42">
        <v>2</v>
      </c>
      <c r="D44" s="42"/>
      <c r="F44" s="41"/>
      <c r="G44" s="41"/>
      <c r="H44" s="41"/>
      <c r="I44" s="41"/>
      <c r="J44" s="41"/>
    </row>
    <row r="45" spans="1:10" x14ac:dyDescent="0.2">
      <c r="B45" s="42" t="s">
        <v>9</v>
      </c>
      <c r="C45" s="42">
        <v>1</v>
      </c>
      <c r="D45" s="42"/>
      <c r="F45" s="41"/>
      <c r="G45" s="41"/>
      <c r="H45" s="41"/>
      <c r="I45" s="41"/>
      <c r="J45" s="41"/>
    </row>
    <row r="46" spans="1:10" x14ac:dyDescent="0.2">
      <c r="B46" s="42"/>
      <c r="C46" s="42"/>
      <c r="D46" s="42"/>
      <c r="F46" s="41"/>
      <c r="G46" s="41"/>
      <c r="H46" s="41"/>
      <c r="I46" s="41"/>
      <c r="J46" s="41"/>
    </row>
    <row r="47" spans="1:10" x14ac:dyDescent="0.2">
      <c r="B47" s="42" t="s">
        <v>39</v>
      </c>
      <c r="C47" s="42"/>
      <c r="D47" s="42"/>
      <c r="F47" s="41"/>
      <c r="G47" s="41"/>
      <c r="H47" s="41"/>
      <c r="I47" s="41"/>
      <c r="J47" s="41"/>
    </row>
    <row r="48" spans="1:10" x14ac:dyDescent="0.2">
      <c r="B48" s="42" t="s">
        <v>40</v>
      </c>
      <c r="C48" s="42"/>
      <c r="D48" s="42"/>
      <c r="F48" s="41"/>
      <c r="G48" s="41"/>
      <c r="H48" s="41"/>
      <c r="I48" s="41"/>
      <c r="J48" s="41"/>
    </row>
    <row r="49" spans="1:10" x14ac:dyDescent="0.2">
      <c r="B49" s="42"/>
      <c r="C49" s="42"/>
      <c r="D49" s="42"/>
      <c r="F49" s="41"/>
      <c r="G49" s="41"/>
      <c r="H49" s="41"/>
      <c r="I49" s="41"/>
      <c r="J49" s="41"/>
    </row>
    <row r="50" spans="1:10" x14ac:dyDescent="0.2">
      <c r="B50" s="42"/>
      <c r="C50" s="42"/>
      <c r="D50" s="42"/>
      <c r="F50" s="41"/>
      <c r="G50" s="41"/>
      <c r="H50" s="41"/>
      <c r="I50" s="41"/>
      <c r="J50" s="41"/>
    </row>
    <row r="51" spans="1:10" x14ac:dyDescent="0.2">
      <c r="B51" s="42"/>
      <c r="C51" s="42"/>
      <c r="D51" s="42"/>
      <c r="F51" s="41"/>
      <c r="G51" s="41"/>
      <c r="H51" s="41"/>
      <c r="I51" s="41"/>
      <c r="J51" s="41"/>
    </row>
    <row r="52" spans="1:10" x14ac:dyDescent="0.2">
      <c r="A52" s="41"/>
      <c r="B52" s="42"/>
      <c r="C52" s="42"/>
      <c r="D52" s="42"/>
      <c r="E52" s="41"/>
      <c r="F52" s="41"/>
      <c r="G52" s="41"/>
      <c r="H52" s="41"/>
      <c r="I52" s="41"/>
      <c r="J52" s="41"/>
    </row>
    <row r="53" spans="1:10" x14ac:dyDescent="0.2">
      <c r="A53" s="41"/>
      <c r="B53" s="42"/>
      <c r="C53" s="42"/>
      <c r="D53" s="42"/>
      <c r="E53" s="41"/>
      <c r="F53" s="41"/>
      <c r="G53" s="41"/>
      <c r="H53" s="41"/>
      <c r="I53" s="41"/>
      <c r="J53" s="41"/>
    </row>
    <row r="54" spans="1:10" x14ac:dyDescent="0.2">
      <c r="A54" s="41"/>
      <c r="B54" s="42"/>
      <c r="C54" s="42"/>
      <c r="D54" s="42"/>
      <c r="E54" s="41"/>
      <c r="F54" s="41"/>
      <c r="G54" s="41"/>
      <c r="H54" s="41"/>
      <c r="I54" s="41"/>
      <c r="J54" s="41"/>
    </row>
    <row r="55" spans="1:10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</row>
    <row r="56" spans="1:10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0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</row>
  </sheetData>
  <sheetProtection password="E0D7" sheet="1" objects="1" scenarios="1" selectLockedCells="1"/>
  <mergeCells count="32">
    <mergeCell ref="B5:E6"/>
    <mergeCell ref="H5:K6"/>
    <mergeCell ref="B2:K3"/>
    <mergeCell ref="B10:B11"/>
    <mergeCell ref="C10:C11"/>
    <mergeCell ref="D10:E10"/>
    <mergeCell ref="D8:E8"/>
    <mergeCell ref="J8:K8"/>
    <mergeCell ref="H10:H11"/>
    <mergeCell ref="I10:I11"/>
    <mergeCell ref="J18:K18"/>
    <mergeCell ref="B13:B14"/>
    <mergeCell ref="C13:C14"/>
    <mergeCell ref="D13:E13"/>
    <mergeCell ref="D16:E16"/>
    <mergeCell ref="D18:E18"/>
    <mergeCell ref="J10:K10"/>
    <mergeCell ref="H13:H14"/>
    <mergeCell ref="I13:I14"/>
    <mergeCell ref="J13:K13"/>
    <mergeCell ref="J16:K16"/>
    <mergeCell ref="J20:K20"/>
    <mergeCell ref="J22:K22"/>
    <mergeCell ref="J32:K32"/>
    <mergeCell ref="D26:E26"/>
    <mergeCell ref="J24:K24"/>
    <mergeCell ref="J26:K26"/>
    <mergeCell ref="J28:K28"/>
    <mergeCell ref="J30:K30"/>
    <mergeCell ref="D22:E22"/>
    <mergeCell ref="D24:E24"/>
    <mergeCell ref="D20:E20"/>
  </mergeCells>
  <phoneticPr fontId="2" type="noConversion"/>
  <conditionalFormatting sqref="D11:E11">
    <cfRule type="expression" dxfId="7" priority="1" stopIfTrue="1">
      <formula>$C$10="€"</formula>
    </cfRule>
  </conditionalFormatting>
  <conditionalFormatting sqref="D10:E10">
    <cfRule type="expression" dxfId="6" priority="2" stopIfTrue="1">
      <formula>$C$10="%"</formula>
    </cfRule>
  </conditionalFormatting>
  <conditionalFormatting sqref="D13:E13">
    <cfRule type="expression" dxfId="5" priority="3" stopIfTrue="1">
      <formula>$C$13="%"</formula>
    </cfRule>
  </conditionalFormatting>
  <conditionalFormatting sqref="D14:E14">
    <cfRule type="expression" dxfId="4" priority="4" stopIfTrue="1">
      <formula>$C$13="€"</formula>
    </cfRule>
  </conditionalFormatting>
  <conditionalFormatting sqref="J10:K10">
    <cfRule type="expression" dxfId="3" priority="5" stopIfTrue="1">
      <formula>$I$10="%"</formula>
    </cfRule>
  </conditionalFormatting>
  <conditionalFormatting sqref="J11:K11">
    <cfRule type="expression" dxfId="2" priority="6" stopIfTrue="1">
      <formula>$I$10="€"</formula>
    </cfRule>
  </conditionalFormatting>
  <conditionalFormatting sqref="J13:K13">
    <cfRule type="expression" dxfId="1" priority="7" stopIfTrue="1">
      <formula>$I$13="%"</formula>
    </cfRule>
  </conditionalFormatting>
  <conditionalFormatting sqref="J14:K14">
    <cfRule type="expression" dxfId="0" priority="8" stopIfTrue="1">
      <formula>$I$13="€"</formula>
    </cfRule>
  </conditionalFormatting>
  <dataValidations count="5">
    <dataValidation type="list" allowBlank="1" showInputMessage="1" showErrorMessage="1" sqref="E17:F17">
      <formula1>$U$4:$U$8</formula1>
    </dataValidation>
    <dataValidation type="list" allowBlank="1" showInputMessage="1" showErrorMessage="1" sqref="E21:F21">
      <formula1>$U$13:$U$20</formula1>
    </dataValidation>
    <dataValidation type="list" allowBlank="1" showInputMessage="1" showErrorMessage="1" sqref="D16 F16 J16">
      <formula1>$B$39:$B$40</formula1>
    </dataValidation>
    <dataValidation type="list" allowBlank="1" showInputMessage="1" showErrorMessage="1" sqref="D20 F20 J20">
      <formula1>$B$42:$B$45</formula1>
    </dataValidation>
    <dataValidation type="list" allowBlank="1" showInputMessage="1" showErrorMessage="1" sqref="C10:C11 C13:C14 I10:I11 I13:I14">
      <formula1>$B$47:$B$48</formula1>
    </dataValidation>
  </dataValidations>
  <hyperlinks>
    <hyperlink ref="B33" r:id="rId1"/>
  </hyperlinks>
  <pageMargins left="0.25" right="0.25" top="0.75" bottom="0.75" header="0.3" footer="0.3"/>
  <pageSetup paperSize="9" scale="84" orientation="portrait" r:id="rId2"/>
  <headerFooter alignWithMargins="0"/>
  <ignoredErrors>
    <ignoredError sqref="E11 E14 K11 K14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405"/>
  <sheetViews>
    <sheetView showGridLines="0" workbookViewId="0">
      <selection activeCell="H10" sqref="H10"/>
    </sheetView>
  </sheetViews>
  <sheetFormatPr defaultRowHeight="12.75" x14ac:dyDescent="0.2"/>
  <cols>
    <col min="1" max="1" width="3.28515625" style="2" customWidth="1"/>
    <col min="2" max="2" width="20.7109375" style="1" customWidth="1"/>
    <col min="3" max="6" width="16.140625" style="1" customWidth="1"/>
    <col min="7" max="16384" width="9.140625" style="2"/>
  </cols>
  <sheetData>
    <row r="1" spans="2:6" ht="5.25" customHeight="1" thickBot="1" x14ac:dyDescent="0.25"/>
    <row r="2" spans="2:6" ht="24" customHeight="1" thickBot="1" x14ac:dyDescent="0.25">
      <c r="B2" s="3" t="s">
        <v>29</v>
      </c>
      <c r="C2" s="4"/>
      <c r="D2" s="4"/>
      <c r="E2" s="4"/>
      <c r="F2" s="5"/>
    </row>
    <row r="3" spans="2:6" ht="15.75" customHeight="1" x14ac:dyDescent="0.2"/>
    <row r="4" spans="2:6" ht="16.5" customHeight="1" thickBot="1" x14ac:dyDescent="0.25">
      <c r="B4" s="6" t="s">
        <v>20</v>
      </c>
      <c r="C4" s="7">
        <f>+Dati!D8</f>
        <v>26639.34</v>
      </c>
      <c r="E4" s="6" t="s">
        <v>30</v>
      </c>
      <c r="F4" s="8" t="str">
        <f>+Dati!$D$16</f>
        <v>posticipato</v>
      </c>
    </row>
    <row r="5" spans="2:6" ht="5.25" customHeight="1" x14ac:dyDescent="0.2">
      <c r="B5" s="9"/>
      <c r="C5" s="10"/>
      <c r="E5" s="9"/>
      <c r="F5" s="10"/>
    </row>
    <row r="6" spans="2:6" ht="16.5" customHeight="1" thickBot="1" x14ac:dyDescent="0.25">
      <c r="B6" s="6" t="str">
        <f>"Maxicanone"&amp;IF(Dati!C10="€",""," ("&amp;TEXT(Dati!D11,"0,00%")&amp;"):")</f>
        <v>Maxicanone</v>
      </c>
      <c r="C6" s="7">
        <f>IF(Dati!$C$10="€",Dati!$D$10,Dati!$E$11)</f>
        <v>2664</v>
      </c>
      <c r="E6" s="6" t="s">
        <v>31</v>
      </c>
      <c r="F6" s="11">
        <f>+Dati!$D$18</f>
        <v>35</v>
      </c>
    </row>
    <row r="7" spans="2:6" ht="5.25" customHeight="1" x14ac:dyDescent="0.2">
      <c r="B7" s="9"/>
      <c r="C7" s="10"/>
      <c r="E7" s="9"/>
      <c r="F7" s="10"/>
    </row>
    <row r="8" spans="2:6" ht="16.5" customHeight="1" thickBot="1" x14ac:dyDescent="0.25">
      <c r="B8" s="6" t="str">
        <f>"Riscatto"&amp;IF(Dati!C13="€",""," ("&amp;TEXT(Dati!D14,"0,00%")&amp;"):")</f>
        <v>Riscatto</v>
      </c>
      <c r="C8" s="7">
        <f>IF(Dati!$C$13="€",Dati!$D$13,Dati!$E$14)</f>
        <v>266</v>
      </c>
      <c r="E8" s="6" t="s">
        <v>21</v>
      </c>
      <c r="F8" s="8" t="str">
        <f>+Dati!$D$20</f>
        <v>mensile</v>
      </c>
    </row>
    <row r="9" spans="2:6" ht="14.25" customHeight="1" x14ac:dyDescent="0.2"/>
    <row r="10" spans="2:6" ht="16.5" customHeight="1" thickBot="1" x14ac:dyDescent="0.25">
      <c r="B10" s="6" t="s">
        <v>32</v>
      </c>
      <c r="C10" s="12">
        <f>+Dati!$D$22</f>
        <v>0</v>
      </c>
    </row>
    <row r="11" spans="2:6" ht="5.25" customHeight="1" x14ac:dyDescent="0.2">
      <c r="B11" s="9"/>
      <c r="C11" s="10"/>
    </row>
    <row r="12" spans="2:6" ht="16.5" customHeight="1" thickBot="1" x14ac:dyDescent="0.25">
      <c r="B12" s="6" t="s">
        <v>23</v>
      </c>
      <c r="C12" s="12">
        <f>+Dati!$D$24</f>
        <v>4.3099999999999999E-2</v>
      </c>
    </row>
    <row r="13" spans="2:6" ht="5.25" customHeight="1" x14ac:dyDescent="0.2">
      <c r="B13" s="9"/>
      <c r="C13" s="10"/>
    </row>
    <row r="14" spans="2:6" ht="16.5" customHeight="1" thickBot="1" x14ac:dyDescent="0.25">
      <c r="B14" s="6" t="s">
        <v>33</v>
      </c>
      <c r="C14" s="12">
        <f>+C12+C10</f>
        <v>4.3099999999999999E-2</v>
      </c>
      <c r="E14" s="46" t="s">
        <v>41</v>
      </c>
    </row>
    <row r="15" spans="2:6" ht="15.75" customHeight="1" x14ac:dyDescent="0.2">
      <c r="E15" s="47" t="s">
        <v>42</v>
      </c>
    </row>
    <row r="16" spans="2:6" ht="20.25" customHeight="1" thickBot="1" x14ac:dyDescent="0.25">
      <c r="B16" s="18" t="s">
        <v>34</v>
      </c>
      <c r="C16" s="17" t="s">
        <v>35</v>
      </c>
      <c r="D16" s="17" t="s">
        <v>36</v>
      </c>
      <c r="E16" s="17" t="s">
        <v>37</v>
      </c>
      <c r="F16" s="17" t="s">
        <v>38</v>
      </c>
    </row>
    <row r="17" spans="1:6" ht="6.75" customHeight="1" x14ac:dyDescent="0.2"/>
    <row r="18" spans="1:6" ht="14.25" customHeight="1" x14ac:dyDescent="0.2">
      <c r="B18" s="13" t="s">
        <v>1</v>
      </c>
      <c r="C18" s="14">
        <f>IF(Dati!$C$10="€",Dati!$D$10,Dati!$E$11)</f>
        <v>2664</v>
      </c>
      <c r="D18" s="14">
        <f>+C18</f>
        <v>2664</v>
      </c>
      <c r="E18" s="14">
        <v>0</v>
      </c>
      <c r="F18" s="14">
        <f>+Dati!$D$8-IF(Dati!$C$10="€",Dati!$D$10,Dati!$E$11)</f>
        <v>23975.34</v>
      </c>
    </row>
    <row r="19" spans="1:6" ht="14.25" customHeight="1" x14ac:dyDescent="0.2">
      <c r="A19" s="15">
        <v>1</v>
      </c>
      <c r="B19" s="13" t="str">
        <f>IF(A19&lt;=Dati!$D$18,"Rata "&amp;'Piano amm.to'!A19,IF(A19=Dati!$D$18+1,"Riscatto",""))</f>
        <v>Rata 1</v>
      </c>
      <c r="C19" s="14">
        <f>IF(Dati!$D$16="anticipato",IF(AND(B19&lt;&gt;"",B19&lt;&gt;"Riscatto"),Dati!$D$26,IF(B19="Riscatto",IF(Dati!$C$13="€",Dati!$D$13,Dati!$E$14),""))-(IF(Dati!$C$13="€",Dati!$D$13,Dati!$E$14)*(Dati!$D$24+Dati!$D$22)/VLOOKUP(Dati!$D$20,Dati!$B$42:$C$45,2,0)),IF(AND(B19&lt;&gt;"",B19&lt;&gt;"Riscatto"),Dati!$D$26,IF(B19="Riscatto",IF(Dati!$C$13="€",Dati!$D$13,Dati!$E$14),"")))</f>
        <v>723.04914566988043</v>
      </c>
      <c r="D19" s="14">
        <f>IF(B19="Riscatto",C19,IF(B19&lt;&gt;"",+C19-E19,""))</f>
        <v>636.93771616988045</v>
      </c>
      <c r="E19" s="14">
        <f>IF(Dati!$D$16="anticipato",0,IF(AND(B19&lt;&gt;"",B19&lt;&gt;"Riscatto"),((F18)*(Dati!$D$24+Dati!$D$22)/VLOOKUP(Dati!$D$20,Dati!$B$42:$C$45,2,0)),""))</f>
        <v>86.1114295</v>
      </c>
      <c r="F19" s="14">
        <f>IF(ISERROR(+F18-D19),"",+F18-D19)</f>
        <v>23338.402283830121</v>
      </c>
    </row>
    <row r="20" spans="1:6" ht="14.25" customHeight="1" x14ac:dyDescent="0.2">
      <c r="A20" s="15">
        <v>2</v>
      </c>
      <c r="B20" s="13" t="str">
        <f>IF(A20&lt;=Dati!$D$18,"Rata "&amp;'Piano amm.to'!A20,IF(A20=Dati!$D$18+1,"Riscatto",""))</f>
        <v>Rata 2</v>
      </c>
      <c r="C20" s="14">
        <f>IF(AND(B20&lt;&gt;"",B20&lt;&gt;"Riscatto"),Dati!$D$26,IF(B20="Riscatto",IF(Dati!$C$13="€",Dati!$D$13,Dati!$E$14),""))</f>
        <v>723.04914566988043</v>
      </c>
      <c r="D20" s="14">
        <f>IF(B20="Riscatto",C20,IF(B20&lt;&gt;"",+C20-E20,""))</f>
        <v>639.22538413379061</v>
      </c>
      <c r="E20" s="14">
        <f>IF(AND(B20&lt;&gt;"",B20&lt;&gt;"Riscatto"),((F19)*(Dati!$D$24+Dati!$D$22)/VLOOKUP(Dati!$D$20,Dati!$B$42:$C$45,2,0)),"")</f>
        <v>83.823761536089847</v>
      </c>
      <c r="F20" s="14">
        <f>IF(ISERROR(+F19-D20),"",+F19-D20)</f>
        <v>22699.176899696329</v>
      </c>
    </row>
    <row r="21" spans="1:6" ht="14.25" customHeight="1" x14ac:dyDescent="0.2">
      <c r="A21" s="15">
        <v>3</v>
      </c>
      <c r="B21" s="13" t="str">
        <f>IF(A21&lt;=Dati!$D$18,"Rata "&amp;'Piano amm.to'!A21,IF(A21=Dati!$D$18+1,"Riscatto",""))</f>
        <v>Rata 3</v>
      </c>
      <c r="C21" s="14">
        <f>IF(AND(B21&lt;&gt;"",B21&lt;&gt;"Riscatto"),Dati!$D$26,IF(B21="Riscatto",IF(Dati!$C$13="€",Dati!$D$13,Dati!$E$14),""))</f>
        <v>723.04914566988043</v>
      </c>
      <c r="D21" s="14">
        <f t="shared" ref="D21:D84" si="0">IF(B21="Riscatto",C21,IF(B21&lt;&gt;"",+C21-E21,""))</f>
        <v>641.52126863847116</v>
      </c>
      <c r="E21" s="14">
        <f>IF(AND(B21&lt;&gt;"",B21&lt;&gt;"Riscatto"),((F20)*(Dati!$D$24+Dati!$D$22)/VLOOKUP(Dati!$D$20,Dati!$B$42:$C$45,2,0)),"")</f>
        <v>81.527877031409318</v>
      </c>
      <c r="F21" s="14">
        <f t="shared" ref="F21:F84" si="1">IF(ISERROR(+F20-D21),"",+F20-D21)</f>
        <v>22057.65563105786</v>
      </c>
    </row>
    <row r="22" spans="1:6" ht="14.25" customHeight="1" x14ac:dyDescent="0.2">
      <c r="A22" s="15">
        <v>4</v>
      </c>
      <c r="B22" s="13" t="str">
        <f>IF(A22&lt;=Dati!$D$18,"Rata "&amp;'Piano amm.to'!A22,IF(A22=Dati!$D$18+1,"Riscatto",""))</f>
        <v>Rata 4</v>
      </c>
      <c r="C22" s="14">
        <f>IF(AND(B22&lt;&gt;"",B22&lt;&gt;"Riscatto"),Dati!$D$26,IF(B22="Riscatto",IF(Dati!$C$13="€",Dati!$D$13,Dati!$E$14),""))</f>
        <v>723.04914566988043</v>
      </c>
      <c r="D22" s="14">
        <f t="shared" si="0"/>
        <v>643.82539919499766</v>
      </c>
      <c r="E22" s="14">
        <f>IF(AND(B22&lt;&gt;"",B22&lt;&gt;"Riscatto"),((F21)*(Dati!$D$24+Dati!$D$22)/VLOOKUP(Dati!$D$20,Dati!$B$42:$C$45,2,0)),"")</f>
        <v>79.223746474882816</v>
      </c>
      <c r="F22" s="14">
        <f t="shared" si="1"/>
        <v>21413.830231862863</v>
      </c>
    </row>
    <row r="23" spans="1:6" ht="14.25" customHeight="1" x14ac:dyDescent="0.2">
      <c r="A23" s="15">
        <v>5</v>
      </c>
      <c r="B23" s="13" t="str">
        <f>IF(A23&lt;=Dati!$D$18,"Rata "&amp;'Piano amm.to'!A23,IF(A23=Dati!$D$18+1,"Riscatto",""))</f>
        <v>Rata 5</v>
      </c>
      <c r="C23" s="14">
        <f>IF(AND(B23&lt;&gt;"",B23&lt;&gt;"Riscatto"),Dati!$D$26,IF(B23="Riscatto",IF(Dati!$C$13="€",Dati!$D$13,Dati!$E$14),""))</f>
        <v>723.04914566988043</v>
      </c>
      <c r="D23" s="14">
        <f t="shared" si="0"/>
        <v>646.13780542043969</v>
      </c>
      <c r="E23" s="14">
        <f>IF(AND(B23&lt;&gt;"",B23&lt;&gt;"Riscatto"),((F22)*(Dati!$D$24+Dati!$D$22)/VLOOKUP(Dati!$D$20,Dati!$B$42:$C$45,2,0)),"")</f>
        <v>76.911340249440784</v>
      </c>
      <c r="F23" s="14">
        <f t="shared" si="1"/>
        <v>20767.692426442423</v>
      </c>
    </row>
    <row r="24" spans="1:6" ht="14.25" customHeight="1" x14ac:dyDescent="0.2">
      <c r="A24" s="15">
        <v>6</v>
      </c>
      <c r="B24" s="13" t="str">
        <f>IF(A24&lt;=Dati!$D$18,"Rata "&amp;'Piano amm.to'!A24,IF(A24=Dati!$D$18+1,"Riscatto",""))</f>
        <v>Rata 6</v>
      </c>
      <c r="C24" s="14">
        <f>IF(AND(B24&lt;&gt;"",B24&lt;&gt;"Riscatto"),Dati!$D$26,IF(B24="Riscatto",IF(Dati!$C$13="€",Dati!$D$13,Dati!$E$14),""))</f>
        <v>723.04914566988043</v>
      </c>
      <c r="D24" s="14">
        <f t="shared" si="0"/>
        <v>648.45851703824144</v>
      </c>
      <c r="E24" s="14">
        <f>IF(AND(B24&lt;&gt;"",B24&lt;&gt;"Riscatto"),((F23)*(Dati!$D$24+Dati!$D$22)/VLOOKUP(Dati!$D$20,Dati!$B$42:$C$45,2,0)),"")</f>
        <v>74.590628631639035</v>
      </c>
      <c r="F24" s="14">
        <f t="shared" si="1"/>
        <v>20119.233909404182</v>
      </c>
    </row>
    <row r="25" spans="1:6" ht="14.25" customHeight="1" x14ac:dyDescent="0.2">
      <c r="A25" s="15">
        <v>7</v>
      </c>
      <c r="B25" s="13" t="str">
        <f>IF(A25&lt;=Dati!$D$18,"Rata "&amp;'Piano amm.to'!A25,IF(A25=Dati!$D$18+1,"Riscatto",""))</f>
        <v>Rata 7</v>
      </c>
      <c r="C25" s="14">
        <f>IF(AND(B25&lt;&gt;"",B25&lt;&gt;"Riscatto"),Dati!$D$26,IF(B25="Riscatto",IF(Dati!$C$13="€",Dati!$D$13,Dati!$E$14),""))</f>
        <v>723.04914566988043</v>
      </c>
      <c r="D25" s="14">
        <f t="shared" si="0"/>
        <v>650.78756387860381</v>
      </c>
      <c r="E25" s="14">
        <f>IF(AND(B25&lt;&gt;"",B25&lt;&gt;"Riscatto"),((F24)*(Dati!$D$24+Dati!$D$22)/VLOOKUP(Dati!$D$20,Dati!$B$42:$C$45,2,0)),"")</f>
        <v>72.261581791276683</v>
      </c>
      <c r="F25" s="14">
        <f t="shared" si="1"/>
        <v>19468.446345525579</v>
      </c>
    </row>
    <row r="26" spans="1:6" ht="14.25" customHeight="1" x14ac:dyDescent="0.2">
      <c r="A26" s="15">
        <v>8</v>
      </c>
      <c r="B26" s="13" t="str">
        <f>IF(A26&lt;=Dati!$D$18,"Rata "&amp;'Piano amm.to'!A26,IF(A26=Dati!$D$18+1,"Riscatto",""))</f>
        <v>Rata 8</v>
      </c>
      <c r="C26" s="14">
        <f>IF(AND(B26&lt;&gt;"",B26&lt;&gt;"Riscatto"),Dati!$D$26,IF(B26="Riscatto",IF(Dati!$C$13="€",Dati!$D$13,Dati!$E$14),""))</f>
        <v>723.04914566988043</v>
      </c>
      <c r="D26" s="14">
        <f t="shared" si="0"/>
        <v>653.12497587886776</v>
      </c>
      <c r="E26" s="14">
        <f>IF(AND(B26&lt;&gt;"",B26&lt;&gt;"Riscatto"),((F25)*(Dati!$D$24+Dati!$D$22)/VLOOKUP(Dati!$D$20,Dati!$B$42:$C$45,2,0)),"")</f>
        <v>69.924169791012702</v>
      </c>
      <c r="F26" s="14">
        <f t="shared" si="1"/>
        <v>18815.32136964671</v>
      </c>
    </row>
    <row r="27" spans="1:6" ht="14.25" customHeight="1" x14ac:dyDescent="0.2">
      <c r="A27" s="15">
        <v>9</v>
      </c>
      <c r="B27" s="13" t="str">
        <f>IF(A27&lt;=Dati!$D$18,"Rata "&amp;'Piano amm.to'!A27,IF(A27=Dati!$D$18+1,"Riscatto",""))</f>
        <v>Rata 9</v>
      </c>
      <c r="C27" s="14">
        <f>IF(AND(B27&lt;&gt;"",B27&lt;&gt;"Riscatto"),Dati!$D$26,IF(B27="Riscatto",IF(Dati!$C$13="€",Dati!$D$13,Dati!$E$14),""))</f>
        <v>723.04914566988043</v>
      </c>
      <c r="D27" s="14">
        <f t="shared" si="0"/>
        <v>655.47078308389928</v>
      </c>
      <c r="E27" s="14">
        <f>IF(AND(B27&lt;&gt;"",B27&lt;&gt;"Riscatto"),((F26)*(Dati!$D$24+Dati!$D$22)/VLOOKUP(Dati!$D$20,Dati!$B$42:$C$45,2,0)),"")</f>
        <v>67.578362585981097</v>
      </c>
      <c r="F27" s="14">
        <f t="shared" si="1"/>
        <v>18159.85058656281</v>
      </c>
    </row>
    <row r="28" spans="1:6" ht="14.25" customHeight="1" x14ac:dyDescent="0.2">
      <c r="A28" s="15">
        <v>10</v>
      </c>
      <c r="B28" s="13" t="str">
        <f>IF(A28&lt;=Dati!$D$18,"Rata "&amp;'Piano amm.to'!A28,IF(A28=Dati!$D$18+1,"Riscatto",""))</f>
        <v>Rata 10</v>
      </c>
      <c r="C28" s="14">
        <f>IF(AND(B28&lt;&gt;"",B28&lt;&gt;"Riscatto"),Dati!$D$26,IF(B28="Riscatto",IF(Dati!$C$13="€",Dati!$D$13,Dati!$E$14),""))</f>
        <v>723.04914566988043</v>
      </c>
      <c r="D28" s="14">
        <f t="shared" si="0"/>
        <v>657.82501564647566</v>
      </c>
      <c r="E28" s="14">
        <f>IF(AND(B28&lt;&gt;"",B28&lt;&gt;"Riscatto"),((F27)*(Dati!$D$24+Dati!$D$22)/VLOOKUP(Dati!$D$20,Dati!$B$42:$C$45,2,0)),"")</f>
        <v>65.224130023404754</v>
      </c>
      <c r="F28" s="14">
        <f t="shared" si="1"/>
        <v>17502.025570916336</v>
      </c>
    </row>
    <row r="29" spans="1:6" ht="14.25" customHeight="1" x14ac:dyDescent="0.2">
      <c r="A29" s="15">
        <v>11</v>
      </c>
      <c r="B29" s="13" t="str">
        <f>IF(A29&lt;=Dati!$D$18,"Rata "&amp;'Piano amm.to'!A29,IF(A29=Dati!$D$18+1,"Riscatto",""))</f>
        <v>Rata 11</v>
      </c>
      <c r="C29" s="14">
        <f>IF(AND(B29&lt;&gt;"",B29&lt;&gt;"Riscatto"),Dati!$D$26,IF(B29="Riscatto",IF(Dati!$C$13="€",Dati!$D$13,Dati!$E$14),""))</f>
        <v>723.04914566988043</v>
      </c>
      <c r="D29" s="14">
        <f t="shared" si="0"/>
        <v>660.18770382767264</v>
      </c>
      <c r="E29" s="14">
        <f>IF(AND(B29&lt;&gt;"",B29&lt;&gt;"Riscatto"),((F28)*(Dati!$D$24+Dati!$D$22)/VLOOKUP(Dati!$D$20,Dati!$B$42:$C$45,2,0)),"")</f>
        <v>62.861441842207832</v>
      </c>
      <c r="F29" s="14">
        <f t="shared" si="1"/>
        <v>16841.837867088663</v>
      </c>
    </row>
    <row r="30" spans="1:6" ht="14.25" customHeight="1" x14ac:dyDescent="0.2">
      <c r="A30" s="15">
        <v>12</v>
      </c>
      <c r="B30" s="13" t="str">
        <f>IF(A30&lt;=Dati!$D$18,"Rata "&amp;'Piano amm.to'!A30,IF(A30=Dati!$D$18+1,"Riscatto",""))</f>
        <v>Rata 12</v>
      </c>
      <c r="C30" s="14">
        <f>IF(AND(B30&lt;&gt;"",B30&lt;&gt;"Riscatto"),Dati!$D$26,IF(B30="Riscatto",IF(Dati!$C$13="€",Dati!$D$13,Dati!$E$14),""))</f>
        <v>723.04914566988043</v>
      </c>
      <c r="D30" s="14">
        <f t="shared" si="0"/>
        <v>662.5588779972536</v>
      </c>
      <c r="E30" s="14">
        <f>IF(AND(B30&lt;&gt;"",B30&lt;&gt;"Riscatto"),((F29)*(Dati!$D$24+Dati!$D$22)/VLOOKUP(Dati!$D$20,Dati!$B$42:$C$45,2,0)),"")</f>
        <v>60.490267672626779</v>
      </c>
      <c r="F30" s="14">
        <f t="shared" si="1"/>
        <v>16179.27898909141</v>
      </c>
    </row>
    <row r="31" spans="1:6" ht="14.25" customHeight="1" x14ac:dyDescent="0.2">
      <c r="A31" s="15">
        <v>13</v>
      </c>
      <c r="B31" s="13" t="str">
        <f>IF(A31&lt;=Dati!$D$18,"Rata "&amp;'Piano amm.to'!A31,IF(A31=Dati!$D$18+1,"Riscatto",""))</f>
        <v>Rata 13</v>
      </c>
      <c r="C31" s="14">
        <f>IF(AND(B31&lt;&gt;"",B31&lt;&gt;"Riscatto"),Dati!$D$26,IF(B31="Riscatto",IF(Dati!$C$13="€",Dati!$D$13,Dati!$E$14),""))</f>
        <v>723.04914566988043</v>
      </c>
      <c r="D31" s="14">
        <f t="shared" si="0"/>
        <v>664.9385686340604</v>
      </c>
      <c r="E31" s="14">
        <f>IF(AND(B31&lt;&gt;"",B31&lt;&gt;"Riscatto"),((F30)*(Dati!$D$24+Dati!$D$22)/VLOOKUP(Dati!$D$20,Dati!$B$42:$C$45,2,0)),"")</f>
        <v>58.110577035819979</v>
      </c>
      <c r="F31" s="14">
        <f t="shared" si="1"/>
        <v>15514.340420457349</v>
      </c>
    </row>
    <row r="32" spans="1:6" ht="14.25" customHeight="1" x14ac:dyDescent="0.2">
      <c r="A32" s="15">
        <v>14</v>
      </c>
      <c r="B32" s="13" t="str">
        <f>IF(A32&lt;=Dati!$D$18,"Rata "&amp;'Piano amm.to'!A32,IF(A32=Dati!$D$18+1,"Riscatto",""))</f>
        <v>Rata 14</v>
      </c>
      <c r="C32" s="14">
        <f>IF(AND(B32&lt;&gt;"",B32&lt;&gt;"Riscatto"),Dati!$D$26,IF(B32="Riscatto",IF(Dati!$C$13="€",Dati!$D$13,Dati!$E$14),""))</f>
        <v>723.04914566988043</v>
      </c>
      <c r="D32" s="14">
        <f t="shared" si="0"/>
        <v>667.32680632640449</v>
      </c>
      <c r="E32" s="14">
        <f>IF(AND(B32&lt;&gt;"",B32&lt;&gt;"Riscatto"),((F31)*(Dati!$D$24+Dati!$D$22)/VLOOKUP(Dati!$D$20,Dati!$B$42:$C$45,2,0)),"")</f>
        <v>55.722339343475973</v>
      </c>
      <c r="F32" s="14">
        <f t="shared" si="1"/>
        <v>14847.013614130945</v>
      </c>
    </row>
    <row r="33" spans="1:6" ht="14.25" customHeight="1" x14ac:dyDescent="0.2">
      <c r="A33" s="15">
        <v>15</v>
      </c>
      <c r="B33" s="13" t="str">
        <f>IF(A33&lt;=Dati!$D$18,"Rata "&amp;'Piano amm.to'!A33,IF(A33=Dati!$D$18+1,"Riscatto",""))</f>
        <v>Rata 15</v>
      </c>
      <c r="C33" s="14">
        <f>IF(AND(B33&lt;&gt;"",B33&lt;&gt;"Riscatto"),Dati!$D$26,IF(B33="Riscatto",IF(Dati!$C$13="€",Dati!$D$13,Dati!$E$14),""))</f>
        <v>723.04914566988043</v>
      </c>
      <c r="D33" s="14">
        <f t="shared" si="0"/>
        <v>669.72362177246009</v>
      </c>
      <c r="E33" s="14">
        <f>IF(AND(B33&lt;&gt;"",B33&lt;&gt;"Riscatto"),((F32)*(Dati!$D$24+Dati!$D$22)/VLOOKUP(Dati!$D$20,Dati!$B$42:$C$45,2,0)),"")</f>
        <v>53.325523897420311</v>
      </c>
      <c r="F33" s="14">
        <f t="shared" si="1"/>
        <v>14177.289992358485</v>
      </c>
    </row>
    <row r="34" spans="1:6" ht="14.25" customHeight="1" x14ac:dyDescent="0.2">
      <c r="A34" s="15">
        <v>16</v>
      </c>
      <c r="B34" s="13" t="str">
        <f>IF(A34&lt;=Dati!$D$18,"Rata "&amp;'Piano amm.to'!A34,IF(A34=Dati!$D$18+1,"Riscatto",""))</f>
        <v>Rata 16</v>
      </c>
      <c r="C34" s="14">
        <f>IF(AND(B34&lt;&gt;"",B34&lt;&gt;"Riscatto"),Dati!$D$26,IF(B34="Riscatto",IF(Dati!$C$13="€",Dati!$D$13,Dati!$E$14),""))</f>
        <v>723.04914566988043</v>
      </c>
      <c r="D34" s="14">
        <f t="shared" si="0"/>
        <v>672.12904578065957</v>
      </c>
      <c r="E34" s="14">
        <f>IF(AND(B34&lt;&gt;"",B34&lt;&gt;"Riscatto"),((F33)*(Dati!$D$24+Dati!$D$22)/VLOOKUP(Dati!$D$20,Dati!$B$42:$C$45,2,0)),"")</f>
        <v>50.920099889220893</v>
      </c>
      <c r="F34" s="14">
        <f t="shared" si="1"/>
        <v>13505.160946577826</v>
      </c>
    </row>
    <row r="35" spans="1:6" ht="14.25" customHeight="1" x14ac:dyDescent="0.2">
      <c r="A35" s="15">
        <v>17</v>
      </c>
      <c r="B35" s="13" t="str">
        <f>IF(A35&lt;=Dati!$D$18,"Rata "&amp;'Piano amm.to'!A35,IF(A35=Dati!$D$18+1,"Riscatto",""))</f>
        <v>Rata 17</v>
      </c>
      <c r="C35" s="14">
        <f>IF(AND(B35&lt;&gt;"",B35&lt;&gt;"Riscatto"),Dati!$D$26,IF(B35="Riscatto",IF(Dati!$C$13="€",Dati!$D$13,Dati!$E$14),""))</f>
        <v>723.04914566988043</v>
      </c>
      <c r="D35" s="14">
        <f t="shared" si="0"/>
        <v>674.54310927008839</v>
      </c>
      <c r="E35" s="14">
        <f>IF(AND(B35&lt;&gt;"",B35&lt;&gt;"Riscatto"),((F34)*(Dati!$D$24+Dati!$D$22)/VLOOKUP(Dati!$D$20,Dati!$B$42:$C$45,2,0)),"")</f>
        <v>48.506036399792016</v>
      </c>
      <c r="F35" s="14">
        <f t="shared" si="1"/>
        <v>12830.617837307736</v>
      </c>
    </row>
    <row r="36" spans="1:6" ht="14.25" customHeight="1" x14ac:dyDescent="0.2">
      <c r="A36" s="15">
        <v>18</v>
      </c>
      <c r="B36" s="13" t="str">
        <f>IF(A36&lt;=Dati!$D$18,"Rata "&amp;'Piano amm.to'!A36,IF(A36=Dati!$D$18+1,"Riscatto",""))</f>
        <v>Rata 18</v>
      </c>
      <c r="C36" s="14">
        <f>IF(AND(B36&lt;&gt;"",B36&lt;&gt;"Riscatto"),Dati!$D$26,IF(B36="Riscatto",IF(Dati!$C$13="€",Dati!$D$13,Dati!$E$14),""))</f>
        <v>723.04914566988043</v>
      </c>
      <c r="D36" s="14">
        <f t="shared" si="0"/>
        <v>676.96584327088351</v>
      </c>
      <c r="E36" s="14">
        <f>IF(AND(B36&lt;&gt;"",B36&lt;&gt;"Riscatto"),((F35)*(Dati!$D$24+Dati!$D$22)/VLOOKUP(Dati!$D$20,Dati!$B$42:$C$45,2,0)),"")</f>
        <v>46.083302398996949</v>
      </c>
      <c r="F36" s="14">
        <f t="shared" si="1"/>
        <v>12153.651994036853</v>
      </c>
    </row>
    <row r="37" spans="1:6" ht="14.25" customHeight="1" x14ac:dyDescent="0.2">
      <c r="A37" s="15">
        <v>19</v>
      </c>
      <c r="B37" s="13" t="str">
        <f>IF(A37&lt;=Dati!$D$18,"Rata "&amp;'Piano amm.to'!A37,IF(A37=Dati!$D$18+1,"Riscatto",""))</f>
        <v>Rata 19</v>
      </c>
      <c r="C37" s="14">
        <f>IF(AND(B37&lt;&gt;"",B37&lt;&gt;"Riscatto"),Dati!$D$26,IF(B37="Riscatto",IF(Dati!$C$13="€",Dati!$D$13,Dati!$E$14),""))</f>
        <v>723.04914566988043</v>
      </c>
      <c r="D37" s="14">
        <f t="shared" si="0"/>
        <v>679.39727892463145</v>
      </c>
      <c r="E37" s="14">
        <f>IF(AND(B37&lt;&gt;"",B37&lt;&gt;"Riscatto"),((F36)*(Dati!$D$24+Dati!$D$22)/VLOOKUP(Dati!$D$20,Dati!$B$42:$C$45,2,0)),"")</f>
        <v>43.651866745249031</v>
      </c>
      <c r="F37" s="14">
        <f t="shared" si="1"/>
        <v>11474.254715112222</v>
      </c>
    </row>
    <row r="38" spans="1:6" ht="14.25" customHeight="1" x14ac:dyDescent="0.2">
      <c r="A38" s="15">
        <v>20</v>
      </c>
      <c r="B38" s="13" t="str">
        <f>IF(A38&lt;=Dati!$D$18,"Rata "&amp;'Piano amm.to'!A38,IF(A38=Dati!$D$18+1,"Riscatto",""))</f>
        <v>Rata 20</v>
      </c>
      <c r="C38" s="14">
        <f>IF(AND(B38&lt;&gt;"",B38&lt;&gt;"Riscatto"),Dati!$D$26,IF(B38="Riscatto",IF(Dati!$C$13="€",Dati!$D$13,Dati!$E$14),""))</f>
        <v>723.04914566988043</v>
      </c>
      <c r="D38" s="14">
        <f t="shared" si="0"/>
        <v>681.83744748476909</v>
      </c>
      <c r="E38" s="14">
        <f>IF(AND(B38&lt;&gt;"",B38&lt;&gt;"Riscatto"),((F37)*(Dati!$D$24+Dati!$D$22)/VLOOKUP(Dati!$D$20,Dati!$B$42:$C$45,2,0)),"")</f>
        <v>41.211698185111395</v>
      </c>
      <c r="F38" s="14">
        <f t="shared" si="1"/>
        <v>10792.417267627452</v>
      </c>
    </row>
    <row r="39" spans="1:6" ht="14.25" customHeight="1" x14ac:dyDescent="0.2">
      <c r="A39" s="15">
        <v>21</v>
      </c>
      <c r="B39" s="13" t="str">
        <f>IF(A39&lt;=Dati!$D$18,"Rata "&amp;'Piano amm.to'!A39,IF(A39=Dati!$D$18+1,"Riscatto",""))</f>
        <v>Rata 21</v>
      </c>
      <c r="C39" s="14">
        <f>IF(AND(B39&lt;&gt;"",B39&lt;&gt;"Riscatto"),Dati!$D$26,IF(B39="Riscatto",IF(Dati!$C$13="€",Dati!$D$13,Dati!$E$14),""))</f>
        <v>723.04914566988043</v>
      </c>
      <c r="D39" s="14">
        <f t="shared" si="0"/>
        <v>684.28638031698517</v>
      </c>
      <c r="E39" s="14">
        <f>IF(AND(B39&lt;&gt;"",B39&lt;&gt;"Riscatto"),((F38)*(Dati!$D$24+Dati!$D$22)/VLOOKUP(Dati!$D$20,Dati!$B$42:$C$45,2,0)),"")</f>
        <v>38.762765352895265</v>
      </c>
      <c r="F39" s="14">
        <f t="shared" si="1"/>
        <v>10108.130887310466</v>
      </c>
    </row>
    <row r="40" spans="1:6" ht="14.25" customHeight="1" x14ac:dyDescent="0.2">
      <c r="A40" s="15">
        <v>22</v>
      </c>
      <c r="B40" s="13" t="str">
        <f>IF(A40&lt;=Dati!$D$18,"Rata "&amp;'Piano amm.to'!A40,IF(A40=Dati!$D$18+1,"Riscatto",""))</f>
        <v>Rata 22</v>
      </c>
      <c r="C40" s="14">
        <f>IF(AND(B40&lt;&gt;"",B40&lt;&gt;"Riscatto"),Dati!$D$26,IF(B40="Riscatto",IF(Dati!$C$13="€",Dati!$D$13,Dati!$E$14),""))</f>
        <v>723.04914566988043</v>
      </c>
      <c r="D40" s="14">
        <f t="shared" si="0"/>
        <v>686.74410889962371</v>
      </c>
      <c r="E40" s="14">
        <f>IF(AND(B40&lt;&gt;"",B40&lt;&gt;"Riscatto"),((F39)*(Dati!$D$24+Dati!$D$22)/VLOOKUP(Dati!$D$20,Dati!$B$42:$C$45,2,0)),"")</f>
        <v>36.305036770256756</v>
      </c>
      <c r="F40" s="14">
        <f t="shared" si="1"/>
        <v>9421.3867784108425</v>
      </c>
    </row>
    <row r="41" spans="1:6" ht="14.25" customHeight="1" x14ac:dyDescent="0.2">
      <c r="A41" s="15">
        <v>23</v>
      </c>
      <c r="B41" s="13" t="str">
        <f>IF(A41&lt;=Dati!$D$18,"Rata "&amp;'Piano amm.to'!A41,IF(A41=Dati!$D$18+1,"Riscatto",""))</f>
        <v>Rata 23</v>
      </c>
      <c r="C41" s="14">
        <f>IF(AND(B41&lt;&gt;"",B41&lt;&gt;"Riscatto"),Dati!$D$26,IF(B41="Riscatto",IF(Dati!$C$13="€",Dati!$D$13,Dati!$E$14),""))</f>
        <v>723.04914566988043</v>
      </c>
      <c r="D41" s="14">
        <f t="shared" si="0"/>
        <v>689.2106648240881</v>
      </c>
      <c r="E41" s="14">
        <f>IF(AND(B41&lt;&gt;"",B41&lt;&gt;"Riscatto"),((F40)*(Dati!$D$24+Dati!$D$22)/VLOOKUP(Dati!$D$20,Dati!$B$42:$C$45,2,0)),"")</f>
        <v>33.838480845792276</v>
      </c>
      <c r="F41" s="14">
        <f t="shared" si="1"/>
        <v>8732.1761135867546</v>
      </c>
    </row>
    <row r="42" spans="1:6" ht="14.25" customHeight="1" x14ac:dyDescent="0.2">
      <c r="A42" s="15">
        <v>24</v>
      </c>
      <c r="B42" s="13" t="str">
        <f>IF(A42&lt;=Dati!$D$18,"Rata "&amp;'Piano amm.to'!A42,IF(A42=Dati!$D$18+1,"Riscatto",""))</f>
        <v>Rata 24</v>
      </c>
      <c r="C42" s="14">
        <f>IF(AND(B42&lt;&gt;"",B42&lt;&gt;"Riscatto"),Dati!$D$26,IF(B42="Riscatto",IF(Dati!$C$13="€",Dati!$D$13,Dati!$E$14),""))</f>
        <v>723.04914566988043</v>
      </c>
      <c r="D42" s="14">
        <f t="shared" si="0"/>
        <v>691.68607979524802</v>
      </c>
      <c r="E42" s="14">
        <f>IF(AND(B42&lt;&gt;"",B42&lt;&gt;"Riscatto"),((F41)*(Dati!$D$24+Dati!$D$22)/VLOOKUP(Dati!$D$20,Dati!$B$42:$C$45,2,0)),"")</f>
        <v>31.363065874632426</v>
      </c>
      <c r="F42" s="14">
        <f t="shared" si="1"/>
        <v>8040.4900337915069</v>
      </c>
    </row>
    <row r="43" spans="1:6" ht="14.25" customHeight="1" x14ac:dyDescent="0.2">
      <c r="A43" s="15">
        <v>25</v>
      </c>
      <c r="B43" s="13" t="str">
        <f>IF(A43&lt;=Dati!$D$18,"Rata "&amp;'Piano amm.to'!A43,IF(A43=Dati!$D$18+1,"Riscatto",""))</f>
        <v>Rata 25</v>
      </c>
      <c r="C43" s="14">
        <f>IF(AND(B43&lt;&gt;"",B43&lt;&gt;"Riscatto"),Dati!$D$26,IF(B43="Riscatto",IF(Dati!$C$13="€",Dati!$D$13,Dati!$E$14),""))</f>
        <v>723.04914566988043</v>
      </c>
      <c r="D43" s="14">
        <f t="shared" si="0"/>
        <v>694.17038563184599</v>
      </c>
      <c r="E43" s="14">
        <f>IF(AND(B43&lt;&gt;"",B43&lt;&gt;"Riscatto"),((F42)*(Dati!$D$24+Dati!$D$22)/VLOOKUP(Dati!$D$20,Dati!$B$42:$C$45,2,0)),"")</f>
        <v>28.878760038034496</v>
      </c>
      <c r="F43" s="14">
        <f t="shared" si="1"/>
        <v>7346.3196481596606</v>
      </c>
    </row>
    <row r="44" spans="1:6" ht="14.25" customHeight="1" x14ac:dyDescent="0.2">
      <c r="A44" s="15">
        <v>26</v>
      </c>
      <c r="B44" s="13" t="str">
        <f>IF(A44&lt;=Dati!$D$18,"Rata "&amp;'Piano amm.to'!A44,IF(A44=Dati!$D$18+1,"Riscatto",""))</f>
        <v>Rata 26</v>
      </c>
      <c r="C44" s="14">
        <f>IF(AND(B44&lt;&gt;"",B44&lt;&gt;"Riscatto"),Dati!$D$26,IF(B44="Riscatto",IF(Dati!$C$13="€",Dati!$D$13,Dati!$E$14),""))</f>
        <v>723.04914566988043</v>
      </c>
      <c r="D44" s="14">
        <f t="shared" si="0"/>
        <v>696.66361426690696</v>
      </c>
      <c r="E44" s="14">
        <f>IF(AND(B44&lt;&gt;"",B44&lt;&gt;"Riscatto"),((F43)*(Dati!$D$24+Dati!$D$22)/VLOOKUP(Dati!$D$20,Dati!$B$42:$C$45,2,0)),"")</f>
        <v>26.385531402973445</v>
      </c>
      <c r="F44" s="14">
        <f t="shared" si="1"/>
        <v>6649.6560338927538</v>
      </c>
    </row>
    <row r="45" spans="1:6" ht="14.25" customHeight="1" x14ac:dyDescent="0.2">
      <c r="A45" s="15">
        <v>27</v>
      </c>
      <c r="B45" s="13" t="str">
        <f>IF(A45&lt;=Dati!$D$18,"Rata "&amp;'Piano amm.to'!A45,IF(A45=Dati!$D$18+1,"Riscatto",""))</f>
        <v>Rata 27</v>
      </c>
      <c r="C45" s="14">
        <f>IF(AND(B45&lt;&gt;"",B45&lt;&gt;"Riscatto"),Dati!$D$26,IF(B45="Riscatto",IF(Dati!$C$13="€",Dati!$D$13,Dati!$E$14),""))</f>
        <v>723.04914566988043</v>
      </c>
      <c r="D45" s="14">
        <f t="shared" si="0"/>
        <v>699.16579774814898</v>
      </c>
      <c r="E45" s="14">
        <f>IF(AND(B45&lt;&gt;"",B45&lt;&gt;"Riscatto"),((F44)*(Dati!$D$24+Dati!$D$22)/VLOOKUP(Dati!$D$20,Dati!$B$42:$C$45,2,0)),"")</f>
        <v>23.883347921731474</v>
      </c>
      <c r="F45" s="14">
        <f t="shared" si="1"/>
        <v>5950.4902361446048</v>
      </c>
    </row>
    <row r="46" spans="1:6" ht="14.25" customHeight="1" x14ac:dyDescent="0.2">
      <c r="A46" s="15">
        <v>28</v>
      </c>
      <c r="B46" s="13" t="str">
        <f>IF(A46&lt;=Dati!$D$18,"Rata "&amp;'Piano amm.to'!A46,IF(A46=Dati!$D$18+1,"Riscatto",""))</f>
        <v>Rata 28</v>
      </c>
      <c r="C46" s="14">
        <f>IF(AND(B46&lt;&gt;"",B46&lt;&gt;"Riscatto"),Dati!$D$26,IF(B46="Riscatto",IF(Dati!$C$13="€",Dati!$D$13,Dati!$E$14),""))</f>
        <v>723.04914566988043</v>
      </c>
      <c r="D46" s="14">
        <f t="shared" si="0"/>
        <v>701.67696823839435</v>
      </c>
      <c r="E46" s="14">
        <f>IF(AND(B46&lt;&gt;"",B46&lt;&gt;"Riscatto"),((F45)*(Dati!$D$24+Dati!$D$22)/VLOOKUP(Dati!$D$20,Dati!$B$42:$C$45,2,0)),"")</f>
        <v>21.372177431486037</v>
      </c>
      <c r="F46" s="14">
        <f t="shared" si="1"/>
        <v>5248.8132679062101</v>
      </c>
    </row>
    <row r="47" spans="1:6" ht="14.25" customHeight="1" x14ac:dyDescent="0.2">
      <c r="A47" s="15">
        <v>29</v>
      </c>
      <c r="B47" s="13" t="str">
        <f>IF(A47&lt;=Dati!$D$18,"Rata "&amp;'Piano amm.to'!A47,IF(A47=Dati!$D$18+1,"Riscatto",""))</f>
        <v>Rata 29</v>
      </c>
      <c r="C47" s="14">
        <f>IF(AND(B47&lt;&gt;"",B47&lt;&gt;"Riscatto"),Dati!$D$26,IF(B47="Riscatto",IF(Dati!$C$13="€",Dati!$D$13,Dati!$E$14),""))</f>
        <v>723.04914566988043</v>
      </c>
      <c r="D47" s="14">
        <f t="shared" si="0"/>
        <v>704.19715801598397</v>
      </c>
      <c r="E47" s="14">
        <f>IF(AND(B47&lt;&gt;"",B47&lt;&gt;"Riscatto"),((F46)*(Dati!$D$24+Dati!$D$22)/VLOOKUP(Dati!$D$20,Dati!$B$42:$C$45,2,0)),"")</f>
        <v>18.851987653896469</v>
      </c>
      <c r="F47" s="14">
        <f t="shared" si="1"/>
        <v>4544.6161098902257</v>
      </c>
    </row>
    <row r="48" spans="1:6" ht="14.25" customHeight="1" x14ac:dyDescent="0.2">
      <c r="A48" s="15">
        <v>30</v>
      </c>
      <c r="B48" s="13" t="str">
        <f>IF(A48&lt;=Dati!$D$18,"Rata "&amp;'Piano amm.to'!A48,IF(A48=Dati!$D$18+1,"Riscatto",""))</f>
        <v>Rata 30</v>
      </c>
      <c r="C48" s="14">
        <f>IF(AND(B48&lt;&gt;"",B48&lt;&gt;"Riscatto"),Dati!$D$26,IF(B48="Riscatto",IF(Dati!$C$13="€",Dati!$D$13,Dati!$E$14),""))</f>
        <v>723.04914566988043</v>
      </c>
      <c r="D48" s="14">
        <f t="shared" si="0"/>
        <v>706.72639947519133</v>
      </c>
      <c r="E48" s="14">
        <f>IF(AND(B48&lt;&gt;"",B48&lt;&gt;"Riscatto"),((F47)*(Dati!$D$24+Dati!$D$22)/VLOOKUP(Dati!$D$20,Dati!$B$42:$C$45,2,0)),"")</f>
        <v>16.32274619468906</v>
      </c>
      <c r="F48" s="14">
        <f t="shared" si="1"/>
        <v>3837.8897104150346</v>
      </c>
    </row>
    <row r="49" spans="1:6" ht="14.25" customHeight="1" x14ac:dyDescent="0.2">
      <c r="A49" s="15">
        <v>31</v>
      </c>
      <c r="B49" s="13" t="str">
        <f>IF(A49&lt;=Dati!$D$18,"Rata "&amp;'Piano amm.to'!A49,IF(A49=Dati!$D$18+1,"Riscatto",""))</f>
        <v>Rata 31</v>
      </c>
      <c r="C49" s="14">
        <f>IF(AND(B49&lt;&gt;"",B49&lt;&gt;"Riscatto"),Dati!$D$26,IF(B49="Riscatto",IF(Dati!$C$13="€",Dati!$D$13,Dati!$E$14),""))</f>
        <v>723.04914566988043</v>
      </c>
      <c r="D49" s="14">
        <f t="shared" si="0"/>
        <v>709.26472512663975</v>
      </c>
      <c r="E49" s="14">
        <f>IF(AND(B49&lt;&gt;"",B49&lt;&gt;"Riscatto"),((F48)*(Dati!$D$24+Dati!$D$22)/VLOOKUP(Dati!$D$20,Dati!$B$42:$C$45,2,0)),"")</f>
        <v>13.784420543240666</v>
      </c>
      <c r="F49" s="14">
        <f t="shared" si="1"/>
        <v>3128.6249852883948</v>
      </c>
    </row>
    <row r="50" spans="1:6" ht="14.25" customHeight="1" x14ac:dyDescent="0.2">
      <c r="A50" s="15">
        <v>32</v>
      </c>
      <c r="B50" s="13" t="str">
        <f>IF(A50&lt;=Dati!$D$18,"Rata "&amp;'Piano amm.to'!A50,IF(A50=Dati!$D$18+1,"Riscatto",""))</f>
        <v>Rata 32</v>
      </c>
      <c r="C50" s="14">
        <f>IF(AND(B50&lt;&gt;"",B50&lt;&gt;"Riscatto"),Dati!$D$26,IF(B50="Riscatto",IF(Dati!$C$13="€",Dati!$D$13,Dati!$E$14),""))</f>
        <v>723.04914566988043</v>
      </c>
      <c r="D50" s="14">
        <f t="shared" si="0"/>
        <v>711.81216759771962</v>
      </c>
      <c r="E50" s="14">
        <f>IF(AND(B50&lt;&gt;"",B50&lt;&gt;"Riscatto"),((F49)*(Dati!$D$24+Dati!$D$22)/VLOOKUP(Dati!$D$20,Dati!$B$42:$C$45,2,0)),"")</f>
        <v>11.236978072160818</v>
      </c>
      <c r="F50" s="14">
        <f t="shared" si="1"/>
        <v>2416.8128176906753</v>
      </c>
    </row>
    <row r="51" spans="1:6" ht="14.25" customHeight="1" x14ac:dyDescent="0.2">
      <c r="A51" s="15">
        <v>33</v>
      </c>
      <c r="B51" s="13" t="str">
        <f>IF(A51&lt;=Dati!$D$18,"Rata "&amp;'Piano amm.to'!A51,IF(A51=Dati!$D$18+1,"Riscatto",""))</f>
        <v>Rata 33</v>
      </c>
      <c r="C51" s="14">
        <f>IF(AND(B51&lt;&gt;"",B51&lt;&gt;"Riscatto"),Dati!$D$26,IF(B51="Riscatto",IF(Dati!$C$13="€",Dati!$D$13,Dati!$E$14),""))</f>
        <v>723.04914566988043</v>
      </c>
      <c r="D51" s="14">
        <f t="shared" si="0"/>
        <v>714.36875963300804</v>
      </c>
      <c r="E51" s="14">
        <f>IF(AND(B51&lt;&gt;"",B51&lt;&gt;"Riscatto"),((F50)*(Dati!$D$24+Dati!$D$22)/VLOOKUP(Dati!$D$20,Dati!$B$42:$C$45,2,0)),"")</f>
        <v>8.680386036872342</v>
      </c>
      <c r="F51" s="14">
        <f t="shared" si="1"/>
        <v>1702.4440580576672</v>
      </c>
    </row>
    <row r="52" spans="1:6" ht="14.25" customHeight="1" x14ac:dyDescent="0.2">
      <c r="A52" s="15">
        <v>34</v>
      </c>
      <c r="B52" s="13" t="str">
        <f>IF(A52&lt;=Dati!$D$18,"Rata "&amp;'Piano amm.to'!A52,IF(A52=Dati!$D$18+1,"Riscatto",""))</f>
        <v>Rata 34</v>
      </c>
      <c r="C52" s="14">
        <f>IF(AND(B52&lt;&gt;"",B52&lt;&gt;"Riscatto"),Dati!$D$26,IF(B52="Riscatto",IF(Dati!$C$13="€",Dati!$D$13,Dati!$E$14),""))</f>
        <v>723.04914566988043</v>
      </c>
      <c r="D52" s="14">
        <f t="shared" si="0"/>
        <v>716.93453409468998</v>
      </c>
      <c r="E52" s="14">
        <f>IF(AND(B52&lt;&gt;"",B52&lt;&gt;"Riscatto"),((F51)*(Dati!$D$24+Dati!$D$22)/VLOOKUP(Dati!$D$20,Dati!$B$42:$C$45,2,0)),"")</f>
        <v>6.1146115751904553</v>
      </c>
      <c r="F52" s="14">
        <f t="shared" si="1"/>
        <v>985.50952396297725</v>
      </c>
    </row>
    <row r="53" spans="1:6" ht="14.25" customHeight="1" x14ac:dyDescent="0.2">
      <c r="A53" s="15">
        <v>35</v>
      </c>
      <c r="B53" s="13" t="str">
        <f>IF(A53&lt;=Dati!$D$18,"Rata "&amp;'Piano amm.to'!A53,IF(A53=Dati!$D$18+1,"Riscatto",""))</f>
        <v>Rata 35</v>
      </c>
      <c r="C53" s="14">
        <f>IF(AND(B53&lt;&gt;"",B53&lt;&gt;"Riscatto"),Dati!$D$26,IF(B53="Riscatto",IF(Dati!$C$13="€",Dati!$D$13,Dati!$E$14),""))</f>
        <v>723.04914566988043</v>
      </c>
      <c r="D53" s="14">
        <f t="shared" si="0"/>
        <v>719.5095239629801</v>
      </c>
      <c r="E53" s="14">
        <f>IF(AND(B53&lt;&gt;"",B53&lt;&gt;"Riscatto"),((F52)*(Dati!$D$24+Dati!$D$22)/VLOOKUP(Dati!$D$20,Dati!$B$42:$C$45,2,0)),"")</f>
        <v>3.5396217069003595</v>
      </c>
      <c r="F53" s="14">
        <f t="shared" si="1"/>
        <v>265.99999999999716</v>
      </c>
    </row>
    <row r="54" spans="1:6" ht="14.25" customHeight="1" x14ac:dyDescent="0.2">
      <c r="A54" s="15">
        <v>36</v>
      </c>
      <c r="B54" s="13" t="str">
        <f>IF(A54&lt;=Dati!$D$18,"Rata "&amp;'Piano amm.to'!A54,IF(A54=Dati!$D$18+1,"Riscatto",""))</f>
        <v>Riscatto</v>
      </c>
      <c r="C54" s="14">
        <f>IF(AND(B54&lt;&gt;"",B54&lt;&gt;"Riscatto"),Dati!$D$26,IF(B54="Riscatto",IF(Dati!$C$13="€",Dati!$D$13,Dati!$E$14),""))</f>
        <v>266</v>
      </c>
      <c r="D54" s="14">
        <f t="shared" si="0"/>
        <v>266</v>
      </c>
      <c r="E54" s="14" t="str">
        <f>IF(AND(B54&lt;&gt;"",B54&lt;&gt;"Riscatto"),((F53)*(Dati!$D$24+Dati!$D$22)/VLOOKUP(Dati!$D$20,Dati!$B$42:$C$45,2,0)),"")</f>
        <v/>
      </c>
      <c r="F54" s="14">
        <f t="shared" si="1"/>
        <v>-2.8421709430404007E-12</v>
      </c>
    </row>
    <row r="55" spans="1:6" ht="14.25" customHeight="1" x14ac:dyDescent="0.2">
      <c r="A55" s="15">
        <v>37</v>
      </c>
      <c r="B55" s="13" t="str">
        <f>IF(A55&lt;=Dati!$D$18,"Rata "&amp;'Piano amm.to'!A55,IF(A55=Dati!$D$18+1,"Riscatto",""))</f>
        <v/>
      </c>
      <c r="C55" s="14" t="str">
        <f>IF(AND(B55&lt;&gt;"",B55&lt;&gt;"Riscatto"),Dati!$D$26,IF(B55="Riscatto",IF(Dati!$C$13="€",Dati!$D$13,Dati!$E$14),""))</f>
        <v/>
      </c>
      <c r="D55" s="14" t="str">
        <f t="shared" si="0"/>
        <v/>
      </c>
      <c r="E55" s="14" t="str">
        <f>IF(AND(B55&lt;&gt;"",B55&lt;&gt;"Riscatto"),((F54)*(Dati!$D$24+Dati!$D$22)/VLOOKUP(Dati!$D$20,Dati!$B$42:$C$45,2,0)),"")</f>
        <v/>
      </c>
      <c r="F55" s="14" t="str">
        <f t="shared" si="1"/>
        <v/>
      </c>
    </row>
    <row r="56" spans="1:6" ht="14.25" customHeight="1" x14ac:dyDescent="0.2">
      <c r="A56" s="15">
        <v>38</v>
      </c>
      <c r="B56" s="13" t="str">
        <f>IF(A56&lt;=Dati!$D$18,"Rata "&amp;'Piano amm.to'!A56,IF(A56=Dati!$D$18+1,"Riscatto",""))</f>
        <v/>
      </c>
      <c r="C56" s="14" t="str">
        <f>IF(AND(B56&lt;&gt;"",B56&lt;&gt;"Riscatto"),Dati!$D$26,IF(B56="Riscatto",IF(Dati!$C$13="€",Dati!$D$13,Dati!$E$14),""))</f>
        <v/>
      </c>
      <c r="D56" s="14" t="str">
        <f t="shared" si="0"/>
        <v/>
      </c>
      <c r="E56" s="14" t="str">
        <f>IF(AND(B56&lt;&gt;"",B56&lt;&gt;"Riscatto"),((F55)*(Dati!$D$24+Dati!$D$22)/VLOOKUP(Dati!$D$20,Dati!$B$42:$C$45,2,0)),"")</f>
        <v/>
      </c>
      <c r="F56" s="14" t="str">
        <f t="shared" si="1"/>
        <v/>
      </c>
    </row>
    <row r="57" spans="1:6" ht="14.25" customHeight="1" x14ac:dyDescent="0.2">
      <c r="A57" s="15">
        <v>39</v>
      </c>
      <c r="B57" s="13" t="str">
        <f>IF(A57&lt;=Dati!$D$18,"Rata "&amp;'Piano amm.to'!A57,IF(A57=Dati!$D$18+1,"Riscatto",""))</f>
        <v/>
      </c>
      <c r="C57" s="14" t="str">
        <f>IF(AND(B57&lt;&gt;"",B57&lt;&gt;"Riscatto"),Dati!$D$26,IF(B57="Riscatto",IF(Dati!$C$13="€",Dati!$D$13,Dati!$E$14),""))</f>
        <v/>
      </c>
      <c r="D57" s="14" t="str">
        <f t="shared" si="0"/>
        <v/>
      </c>
      <c r="E57" s="14" t="str">
        <f>IF(AND(B57&lt;&gt;"",B57&lt;&gt;"Riscatto"),((F56)*(Dati!$D$24+Dati!$D$22)/VLOOKUP(Dati!$D$20,Dati!$B$42:$C$45,2,0)),"")</f>
        <v/>
      </c>
      <c r="F57" s="14" t="str">
        <f t="shared" si="1"/>
        <v/>
      </c>
    </row>
    <row r="58" spans="1:6" ht="14.25" customHeight="1" x14ac:dyDescent="0.2">
      <c r="A58" s="15">
        <v>40</v>
      </c>
      <c r="B58" s="13" t="str">
        <f>IF(A58&lt;=Dati!$D$18,"Rata "&amp;'Piano amm.to'!A58,IF(A58=Dati!$D$18+1,"Riscatto",""))</f>
        <v/>
      </c>
      <c r="C58" s="14" t="str">
        <f>IF(AND(B58&lt;&gt;"",B58&lt;&gt;"Riscatto"),Dati!$D$26,IF(B58="Riscatto",IF(Dati!$C$13="€",Dati!$D$13,Dati!$E$14),""))</f>
        <v/>
      </c>
      <c r="D58" s="14" t="str">
        <f t="shared" si="0"/>
        <v/>
      </c>
      <c r="E58" s="14" t="str">
        <f>IF(AND(B58&lt;&gt;"",B58&lt;&gt;"Riscatto"),((F57)*(Dati!$D$24+Dati!$D$22)/VLOOKUP(Dati!$D$20,Dati!$B$42:$C$45,2,0)),"")</f>
        <v/>
      </c>
      <c r="F58" s="14" t="str">
        <f t="shared" si="1"/>
        <v/>
      </c>
    </row>
    <row r="59" spans="1:6" ht="14.25" customHeight="1" x14ac:dyDescent="0.2">
      <c r="A59" s="15">
        <v>41</v>
      </c>
      <c r="B59" s="13" t="str">
        <f>IF(A59&lt;=Dati!$D$18,"Rata "&amp;'Piano amm.to'!A59,IF(A59=Dati!$D$18+1,"Riscatto",""))</f>
        <v/>
      </c>
      <c r="C59" s="14" t="str">
        <f>IF(AND(B59&lt;&gt;"",B59&lt;&gt;"Riscatto"),Dati!$D$26,IF(B59="Riscatto",IF(Dati!$C$13="€",Dati!$D$13,Dati!$E$14),""))</f>
        <v/>
      </c>
      <c r="D59" s="14" t="str">
        <f t="shared" si="0"/>
        <v/>
      </c>
      <c r="E59" s="14" t="str">
        <f>IF(AND(B59&lt;&gt;"",B59&lt;&gt;"Riscatto"),((F58)*(Dati!$D$24+Dati!$D$22)/VLOOKUP(Dati!$D$20,Dati!$B$42:$C$45,2,0)),"")</f>
        <v/>
      </c>
      <c r="F59" s="14" t="str">
        <f t="shared" si="1"/>
        <v/>
      </c>
    </row>
    <row r="60" spans="1:6" ht="14.25" customHeight="1" x14ac:dyDescent="0.2">
      <c r="A60" s="15">
        <v>42</v>
      </c>
      <c r="B60" s="13" t="str">
        <f>IF(A60&lt;=Dati!$D$18,"Rata "&amp;'Piano amm.to'!A60,IF(A60=Dati!$D$18+1,"Riscatto",""))</f>
        <v/>
      </c>
      <c r="C60" s="14" t="str">
        <f>IF(AND(B60&lt;&gt;"",B60&lt;&gt;"Riscatto"),Dati!$D$26,IF(B60="Riscatto",IF(Dati!$C$13="€",Dati!$D$13,Dati!$E$14),""))</f>
        <v/>
      </c>
      <c r="D60" s="14" t="str">
        <f t="shared" si="0"/>
        <v/>
      </c>
      <c r="E60" s="14" t="str">
        <f>IF(AND(B60&lt;&gt;"",B60&lt;&gt;"Riscatto"),((F59)*(Dati!$D$24+Dati!$D$22)/VLOOKUP(Dati!$D$20,Dati!$B$42:$C$45,2,0)),"")</f>
        <v/>
      </c>
      <c r="F60" s="14" t="str">
        <f t="shared" si="1"/>
        <v/>
      </c>
    </row>
    <row r="61" spans="1:6" ht="14.25" customHeight="1" x14ac:dyDescent="0.2">
      <c r="A61" s="15">
        <v>43</v>
      </c>
      <c r="B61" s="13" t="str">
        <f>IF(A61&lt;=Dati!$D$18,"Rata "&amp;'Piano amm.to'!A61,IF(A61=Dati!$D$18+1,"Riscatto",""))</f>
        <v/>
      </c>
      <c r="C61" s="14" t="str">
        <f>IF(AND(B61&lt;&gt;"",B61&lt;&gt;"Riscatto"),Dati!$D$26,IF(B61="Riscatto",IF(Dati!$C$13="€",Dati!$D$13,Dati!$E$14),""))</f>
        <v/>
      </c>
      <c r="D61" s="14" t="str">
        <f t="shared" si="0"/>
        <v/>
      </c>
      <c r="E61" s="14" t="str">
        <f>IF(AND(B61&lt;&gt;"",B61&lt;&gt;"Riscatto"),((F60)*(Dati!$D$24+Dati!$D$22)/VLOOKUP(Dati!$D$20,Dati!$B$42:$C$45,2,0)),"")</f>
        <v/>
      </c>
      <c r="F61" s="14" t="str">
        <f t="shared" si="1"/>
        <v/>
      </c>
    </row>
    <row r="62" spans="1:6" ht="14.25" customHeight="1" x14ac:dyDescent="0.2">
      <c r="A62" s="15">
        <v>44</v>
      </c>
      <c r="B62" s="13" t="str">
        <f>IF(A62&lt;=Dati!$D$18,"Rata "&amp;'Piano amm.to'!A62,IF(A62=Dati!$D$18+1,"Riscatto",""))</f>
        <v/>
      </c>
      <c r="C62" s="14" t="str">
        <f>IF(AND(B62&lt;&gt;"",B62&lt;&gt;"Riscatto"),Dati!$D$26,IF(B62="Riscatto",IF(Dati!$C$13="€",Dati!$D$13,Dati!$E$14),""))</f>
        <v/>
      </c>
      <c r="D62" s="14" t="str">
        <f t="shared" si="0"/>
        <v/>
      </c>
      <c r="E62" s="14" t="str">
        <f>IF(AND(B62&lt;&gt;"",B62&lt;&gt;"Riscatto"),((F61)*(Dati!$D$24+Dati!$D$22)/VLOOKUP(Dati!$D$20,Dati!$B$42:$C$45,2,0)),"")</f>
        <v/>
      </c>
      <c r="F62" s="14" t="str">
        <f t="shared" si="1"/>
        <v/>
      </c>
    </row>
    <row r="63" spans="1:6" ht="14.25" customHeight="1" x14ac:dyDescent="0.2">
      <c r="A63" s="15">
        <v>45</v>
      </c>
      <c r="B63" s="13" t="str">
        <f>IF(A63&lt;=Dati!$D$18,"Rata "&amp;'Piano amm.to'!A63,IF(A63=Dati!$D$18+1,"Riscatto",""))</f>
        <v/>
      </c>
      <c r="C63" s="14" t="str">
        <f>IF(AND(B63&lt;&gt;"",B63&lt;&gt;"Riscatto"),Dati!$D$26,IF(B63="Riscatto",IF(Dati!$C$13="€",Dati!$D$13,Dati!$E$14),""))</f>
        <v/>
      </c>
      <c r="D63" s="14" t="str">
        <f t="shared" si="0"/>
        <v/>
      </c>
      <c r="E63" s="14" t="str">
        <f>IF(AND(B63&lt;&gt;"",B63&lt;&gt;"Riscatto"),((F62)*(Dati!$D$24+Dati!$D$22)/VLOOKUP(Dati!$D$20,Dati!$B$42:$C$45,2,0)),"")</f>
        <v/>
      </c>
      <c r="F63" s="14" t="str">
        <f t="shared" si="1"/>
        <v/>
      </c>
    </row>
    <row r="64" spans="1:6" ht="14.25" customHeight="1" x14ac:dyDescent="0.2">
      <c r="A64" s="15">
        <v>46</v>
      </c>
      <c r="B64" s="13" t="str">
        <f>IF(A64&lt;=Dati!$D$18,"Rata "&amp;'Piano amm.to'!A64,IF(A64=Dati!$D$18+1,"Riscatto",""))</f>
        <v/>
      </c>
      <c r="C64" s="14" t="str">
        <f>IF(AND(B64&lt;&gt;"",B64&lt;&gt;"Riscatto"),Dati!$D$26,IF(B64="Riscatto",IF(Dati!$C$13="€",Dati!$D$13,Dati!$E$14),""))</f>
        <v/>
      </c>
      <c r="D64" s="14" t="str">
        <f t="shared" si="0"/>
        <v/>
      </c>
      <c r="E64" s="14" t="str">
        <f>IF(AND(B64&lt;&gt;"",B64&lt;&gt;"Riscatto"),((F63)*(Dati!$D$24+Dati!$D$22)/VLOOKUP(Dati!$D$20,Dati!$B$42:$C$45,2,0)),"")</f>
        <v/>
      </c>
      <c r="F64" s="14" t="str">
        <f t="shared" si="1"/>
        <v/>
      </c>
    </row>
    <row r="65" spans="1:6" ht="14.25" customHeight="1" x14ac:dyDescent="0.2">
      <c r="A65" s="15">
        <v>47</v>
      </c>
      <c r="B65" s="13" t="str">
        <f>IF(A65&lt;=Dati!$D$18,"Rata "&amp;'Piano amm.to'!A65,IF(A65=Dati!$D$18+1,"Riscatto",""))</f>
        <v/>
      </c>
      <c r="C65" s="14" t="str">
        <f>IF(AND(B65&lt;&gt;"",B65&lt;&gt;"Riscatto"),Dati!$D$26,IF(B65="Riscatto",IF(Dati!$C$13="€",Dati!$D$13,Dati!$E$14),""))</f>
        <v/>
      </c>
      <c r="D65" s="14" t="str">
        <f t="shared" si="0"/>
        <v/>
      </c>
      <c r="E65" s="14" t="str">
        <f>IF(AND(B65&lt;&gt;"",B65&lt;&gt;"Riscatto"),((F64)*(Dati!$D$24+Dati!$D$22)/VLOOKUP(Dati!$D$20,Dati!$B$42:$C$45,2,0)),"")</f>
        <v/>
      </c>
      <c r="F65" s="14" t="str">
        <f t="shared" si="1"/>
        <v/>
      </c>
    </row>
    <row r="66" spans="1:6" ht="14.25" customHeight="1" x14ac:dyDescent="0.2">
      <c r="A66" s="15">
        <v>48</v>
      </c>
      <c r="B66" s="13" t="str">
        <f>IF(A66&lt;=Dati!$D$18,"Rata "&amp;'Piano amm.to'!A66,IF(A66=Dati!$D$18+1,"Riscatto",""))</f>
        <v/>
      </c>
      <c r="C66" s="14" t="str">
        <f>IF(AND(B66&lt;&gt;"",B66&lt;&gt;"Riscatto"),Dati!$D$26,IF(B66="Riscatto",IF(Dati!$C$13="€",Dati!$D$13,Dati!$E$14),""))</f>
        <v/>
      </c>
      <c r="D66" s="14" t="str">
        <f t="shared" si="0"/>
        <v/>
      </c>
      <c r="E66" s="14" t="str">
        <f>IF(AND(B66&lt;&gt;"",B66&lt;&gt;"Riscatto"),((F65)*(Dati!$D$24+Dati!$D$22)/VLOOKUP(Dati!$D$20,Dati!$B$42:$C$45,2,0)),"")</f>
        <v/>
      </c>
      <c r="F66" s="14" t="str">
        <f t="shared" si="1"/>
        <v/>
      </c>
    </row>
    <row r="67" spans="1:6" ht="14.25" customHeight="1" x14ac:dyDescent="0.2">
      <c r="A67" s="15">
        <v>49</v>
      </c>
      <c r="B67" s="13" t="str">
        <f>IF(A67&lt;=Dati!$D$18,"Rata "&amp;'Piano amm.to'!A67,IF(A67=Dati!$D$18+1,"Riscatto",""))</f>
        <v/>
      </c>
      <c r="C67" s="14" t="str">
        <f>IF(AND(B67&lt;&gt;"",B67&lt;&gt;"Riscatto"),Dati!$D$26,IF(B67="Riscatto",IF(Dati!$C$13="€",Dati!$D$13,Dati!$E$14),""))</f>
        <v/>
      </c>
      <c r="D67" s="14" t="str">
        <f t="shared" si="0"/>
        <v/>
      </c>
      <c r="E67" s="14" t="str">
        <f>IF(AND(B67&lt;&gt;"",B67&lt;&gt;"Riscatto"),((F66)*(Dati!$D$24+Dati!$D$22)/VLOOKUP(Dati!$D$20,Dati!$B$42:$C$45,2,0)),"")</f>
        <v/>
      </c>
      <c r="F67" s="14" t="str">
        <f t="shared" si="1"/>
        <v/>
      </c>
    </row>
    <row r="68" spans="1:6" ht="14.25" customHeight="1" x14ac:dyDescent="0.2">
      <c r="A68" s="15">
        <v>50</v>
      </c>
      <c r="B68" s="13" t="str">
        <f>IF(A68&lt;=Dati!$D$18,"Rata "&amp;'Piano amm.to'!A68,IF(A68=Dati!$D$18+1,"Riscatto",""))</f>
        <v/>
      </c>
      <c r="C68" s="14" t="str">
        <f>IF(AND(B68&lt;&gt;"",B68&lt;&gt;"Riscatto"),Dati!$D$26,IF(B68="Riscatto",IF(Dati!$C$13="€",Dati!$D$13,Dati!$E$14),""))</f>
        <v/>
      </c>
      <c r="D68" s="14" t="str">
        <f t="shared" si="0"/>
        <v/>
      </c>
      <c r="E68" s="14" t="str">
        <f>IF(AND(B68&lt;&gt;"",B68&lt;&gt;"Riscatto"),((F67)*(Dati!$D$24+Dati!$D$22)/VLOOKUP(Dati!$D$20,Dati!$B$42:$C$45,2,0)),"")</f>
        <v/>
      </c>
      <c r="F68" s="14" t="str">
        <f t="shared" si="1"/>
        <v/>
      </c>
    </row>
    <row r="69" spans="1:6" ht="14.25" customHeight="1" x14ac:dyDescent="0.2">
      <c r="A69" s="15">
        <v>51</v>
      </c>
      <c r="B69" s="13" t="str">
        <f>IF(A69&lt;=Dati!$D$18,"Rata "&amp;'Piano amm.to'!A69,IF(A69=Dati!$D$18+1,"Riscatto",""))</f>
        <v/>
      </c>
      <c r="C69" s="14" t="str">
        <f>IF(AND(B69&lt;&gt;"",B69&lt;&gt;"Riscatto"),Dati!$D$26,IF(B69="Riscatto",IF(Dati!$C$13="€",Dati!$D$13,Dati!$E$14),""))</f>
        <v/>
      </c>
      <c r="D69" s="14" t="str">
        <f t="shared" si="0"/>
        <v/>
      </c>
      <c r="E69" s="14" t="str">
        <f>IF(AND(B69&lt;&gt;"",B69&lt;&gt;"Riscatto"),((F68)*(Dati!$D$24+Dati!$D$22)/VLOOKUP(Dati!$D$20,Dati!$B$42:$C$45,2,0)),"")</f>
        <v/>
      </c>
      <c r="F69" s="14" t="str">
        <f t="shared" si="1"/>
        <v/>
      </c>
    </row>
    <row r="70" spans="1:6" ht="14.25" customHeight="1" x14ac:dyDescent="0.2">
      <c r="A70" s="15">
        <v>52</v>
      </c>
      <c r="B70" s="13" t="str">
        <f>IF(A70&lt;=Dati!$D$18,"Rata "&amp;'Piano amm.to'!A70,IF(A70=Dati!$D$18+1,"Riscatto",""))</f>
        <v/>
      </c>
      <c r="C70" s="14" t="str">
        <f>IF(AND(B70&lt;&gt;"",B70&lt;&gt;"Riscatto"),Dati!$D$26,IF(B70="Riscatto",IF(Dati!$C$13="€",Dati!$D$13,Dati!$E$14),""))</f>
        <v/>
      </c>
      <c r="D70" s="14" t="str">
        <f t="shared" si="0"/>
        <v/>
      </c>
      <c r="E70" s="14" t="str">
        <f>IF(AND(B70&lt;&gt;"",B70&lt;&gt;"Riscatto"),((F69)*(Dati!$D$24+Dati!$D$22)/VLOOKUP(Dati!$D$20,Dati!$B$42:$C$45,2,0)),"")</f>
        <v/>
      </c>
      <c r="F70" s="14" t="str">
        <f t="shared" si="1"/>
        <v/>
      </c>
    </row>
    <row r="71" spans="1:6" ht="14.25" customHeight="1" x14ac:dyDescent="0.2">
      <c r="A71" s="15">
        <v>53</v>
      </c>
      <c r="B71" s="13" t="str">
        <f>IF(A71&lt;=Dati!$D$18,"Rata "&amp;'Piano amm.to'!A71,IF(A71=Dati!$D$18+1,"Riscatto",""))</f>
        <v/>
      </c>
      <c r="C71" s="14" t="str">
        <f>IF(AND(B71&lt;&gt;"",B71&lt;&gt;"Riscatto"),Dati!$D$26,IF(B71="Riscatto",IF(Dati!$C$13="€",Dati!$D$13,Dati!$E$14),""))</f>
        <v/>
      </c>
      <c r="D71" s="14" t="str">
        <f t="shared" si="0"/>
        <v/>
      </c>
      <c r="E71" s="14" t="str">
        <f>IF(AND(B71&lt;&gt;"",B71&lt;&gt;"Riscatto"),((F70)*(Dati!$D$24+Dati!$D$22)/VLOOKUP(Dati!$D$20,Dati!$B$42:$C$45,2,0)),"")</f>
        <v/>
      </c>
      <c r="F71" s="14" t="str">
        <f t="shared" si="1"/>
        <v/>
      </c>
    </row>
    <row r="72" spans="1:6" ht="14.25" customHeight="1" x14ac:dyDescent="0.2">
      <c r="A72" s="15">
        <v>54</v>
      </c>
      <c r="B72" s="13" t="str">
        <f>IF(A72&lt;=Dati!$D$18,"Rata "&amp;'Piano amm.to'!A72,IF(A72=Dati!$D$18+1,"Riscatto",""))</f>
        <v/>
      </c>
      <c r="C72" s="14" t="str">
        <f>IF(AND(B72&lt;&gt;"",B72&lt;&gt;"Riscatto"),Dati!$D$26,IF(B72="Riscatto",IF(Dati!$C$13="€",Dati!$D$13,Dati!$E$14),""))</f>
        <v/>
      </c>
      <c r="D72" s="14" t="str">
        <f t="shared" si="0"/>
        <v/>
      </c>
      <c r="E72" s="14" t="str">
        <f>IF(AND(B72&lt;&gt;"",B72&lt;&gt;"Riscatto"),((F71)*(Dati!$D$24+Dati!$D$22)/VLOOKUP(Dati!$D$20,Dati!$B$42:$C$45,2,0)),"")</f>
        <v/>
      </c>
      <c r="F72" s="14" t="str">
        <f t="shared" si="1"/>
        <v/>
      </c>
    </row>
    <row r="73" spans="1:6" ht="14.25" customHeight="1" x14ac:dyDescent="0.2">
      <c r="A73" s="15">
        <v>55</v>
      </c>
      <c r="B73" s="13" t="str">
        <f>IF(A73&lt;=Dati!$D$18,"Rata "&amp;'Piano amm.to'!A73,IF(A73=Dati!$D$18+1,"Riscatto",""))</f>
        <v/>
      </c>
      <c r="C73" s="14" t="str">
        <f>IF(AND(B73&lt;&gt;"",B73&lt;&gt;"Riscatto"),Dati!$D$26,IF(B73="Riscatto",IF(Dati!$C$13="€",Dati!$D$13,Dati!$E$14),""))</f>
        <v/>
      </c>
      <c r="D73" s="14" t="str">
        <f t="shared" si="0"/>
        <v/>
      </c>
      <c r="E73" s="14" t="str">
        <f>IF(AND(B73&lt;&gt;"",B73&lt;&gt;"Riscatto"),((F72)*(Dati!$D$24+Dati!$D$22)/VLOOKUP(Dati!$D$20,Dati!$B$42:$C$45,2,0)),"")</f>
        <v/>
      </c>
      <c r="F73" s="14" t="str">
        <f t="shared" si="1"/>
        <v/>
      </c>
    </row>
    <row r="74" spans="1:6" ht="14.25" customHeight="1" x14ac:dyDescent="0.2">
      <c r="A74" s="15">
        <v>56</v>
      </c>
      <c r="B74" s="13" t="str">
        <f>IF(A74&lt;=Dati!$D$18,"Rata "&amp;'Piano amm.to'!A74,IF(A74=Dati!$D$18+1,"Riscatto",""))</f>
        <v/>
      </c>
      <c r="C74" s="14" t="str">
        <f>IF(AND(B74&lt;&gt;"",B74&lt;&gt;"Riscatto"),Dati!$D$26,IF(B74="Riscatto",IF(Dati!$C$13="€",Dati!$D$13,Dati!$E$14),""))</f>
        <v/>
      </c>
      <c r="D74" s="14" t="str">
        <f t="shared" si="0"/>
        <v/>
      </c>
      <c r="E74" s="14" t="str">
        <f>IF(AND(B74&lt;&gt;"",B74&lt;&gt;"Riscatto"),((F73)*(Dati!$D$24+Dati!$D$22)/VLOOKUP(Dati!$D$20,Dati!$B$42:$C$45,2,0)),"")</f>
        <v/>
      </c>
      <c r="F74" s="14" t="str">
        <f t="shared" si="1"/>
        <v/>
      </c>
    </row>
    <row r="75" spans="1:6" ht="14.25" customHeight="1" x14ac:dyDescent="0.2">
      <c r="A75" s="15">
        <v>57</v>
      </c>
      <c r="B75" s="13" t="str">
        <f>IF(A75&lt;=Dati!$D$18,"Rata "&amp;'Piano amm.to'!A75,IF(A75=Dati!$D$18+1,"Riscatto",""))</f>
        <v/>
      </c>
      <c r="C75" s="14" t="str">
        <f>IF(AND(B75&lt;&gt;"",B75&lt;&gt;"Riscatto"),Dati!$D$26,IF(B75="Riscatto",IF(Dati!$C$13="€",Dati!$D$13,Dati!$E$14),""))</f>
        <v/>
      </c>
      <c r="D75" s="14" t="str">
        <f t="shared" si="0"/>
        <v/>
      </c>
      <c r="E75" s="14" t="str">
        <f>IF(AND(B75&lt;&gt;"",B75&lt;&gt;"Riscatto"),((F74)*(Dati!$D$24+Dati!$D$22)/VLOOKUP(Dati!$D$20,Dati!$B$42:$C$45,2,0)),"")</f>
        <v/>
      </c>
      <c r="F75" s="14" t="str">
        <f t="shared" si="1"/>
        <v/>
      </c>
    </row>
    <row r="76" spans="1:6" ht="14.25" customHeight="1" x14ac:dyDescent="0.2">
      <c r="A76" s="15">
        <v>58</v>
      </c>
      <c r="B76" s="13" t="str">
        <f>IF(A76&lt;=Dati!$D$18,"Rata "&amp;'Piano amm.to'!A76,IF(A76=Dati!$D$18+1,"Riscatto",""))</f>
        <v/>
      </c>
      <c r="C76" s="14" t="str">
        <f>IF(AND(B76&lt;&gt;"",B76&lt;&gt;"Riscatto"),Dati!$D$26,IF(B76="Riscatto",IF(Dati!$C$13="€",Dati!$D$13,Dati!$E$14),""))</f>
        <v/>
      </c>
      <c r="D76" s="14" t="str">
        <f t="shared" si="0"/>
        <v/>
      </c>
      <c r="E76" s="14" t="str">
        <f>IF(AND(B76&lt;&gt;"",B76&lt;&gt;"Riscatto"),((F75)*(Dati!$D$24+Dati!$D$22)/VLOOKUP(Dati!$D$20,Dati!$B$42:$C$45,2,0)),"")</f>
        <v/>
      </c>
      <c r="F76" s="14" t="str">
        <f t="shared" si="1"/>
        <v/>
      </c>
    </row>
    <row r="77" spans="1:6" ht="14.25" customHeight="1" x14ac:dyDescent="0.2">
      <c r="A77" s="15">
        <v>59</v>
      </c>
      <c r="B77" s="13" t="str">
        <f>IF(A77&lt;=Dati!$D$18,"Rata "&amp;'Piano amm.to'!A77,IF(A77=Dati!$D$18+1,"Riscatto",""))</f>
        <v/>
      </c>
      <c r="C77" s="14" t="str">
        <f>IF(AND(B77&lt;&gt;"",B77&lt;&gt;"Riscatto"),Dati!$D$26,IF(B77="Riscatto",IF(Dati!$C$13="€",Dati!$D$13,Dati!$E$14),""))</f>
        <v/>
      </c>
      <c r="D77" s="14" t="str">
        <f t="shared" si="0"/>
        <v/>
      </c>
      <c r="E77" s="14" t="str">
        <f>IF(AND(B77&lt;&gt;"",B77&lt;&gt;"Riscatto"),((F76)*(Dati!$D$24+Dati!$D$22)/VLOOKUP(Dati!$D$20,Dati!$B$42:$C$45,2,0)),"")</f>
        <v/>
      </c>
      <c r="F77" s="14" t="str">
        <f t="shared" si="1"/>
        <v/>
      </c>
    </row>
    <row r="78" spans="1:6" ht="14.25" customHeight="1" x14ac:dyDescent="0.2">
      <c r="A78" s="15">
        <v>60</v>
      </c>
      <c r="B78" s="13" t="str">
        <f>IF(A78&lt;=Dati!$D$18,"Rata "&amp;'Piano amm.to'!A78,IF(A78=Dati!$D$18+1,"Riscatto",""))</f>
        <v/>
      </c>
      <c r="C78" s="14" t="str">
        <f>IF(AND(B78&lt;&gt;"",B78&lt;&gt;"Riscatto"),Dati!$D$26,IF(B78="Riscatto",IF(Dati!$C$13="€",Dati!$D$13,Dati!$E$14),""))</f>
        <v/>
      </c>
      <c r="D78" s="14" t="str">
        <f t="shared" si="0"/>
        <v/>
      </c>
      <c r="E78" s="14" t="str">
        <f>IF(AND(B78&lt;&gt;"",B78&lt;&gt;"Riscatto"),((F77)*(Dati!$D$24+Dati!$D$22)/VLOOKUP(Dati!$D$20,Dati!$B$42:$C$45,2,0)),"")</f>
        <v/>
      </c>
      <c r="F78" s="14" t="str">
        <f t="shared" si="1"/>
        <v/>
      </c>
    </row>
    <row r="79" spans="1:6" ht="14.25" customHeight="1" x14ac:dyDescent="0.2">
      <c r="A79" s="15">
        <v>61</v>
      </c>
      <c r="B79" s="13" t="str">
        <f>IF(A79&lt;=Dati!$D$18,"Rata "&amp;'Piano amm.to'!A79,IF(A79=Dati!$D$18+1,"Riscatto",""))</f>
        <v/>
      </c>
      <c r="C79" s="14" t="str">
        <f>IF(AND(B79&lt;&gt;"",B79&lt;&gt;"Riscatto"),Dati!$D$26,IF(B79="Riscatto",IF(Dati!$C$13="€",Dati!$D$13,Dati!$E$14),""))</f>
        <v/>
      </c>
      <c r="D79" s="14" t="str">
        <f t="shared" si="0"/>
        <v/>
      </c>
      <c r="E79" s="14" t="str">
        <f>IF(AND(B79&lt;&gt;"",B79&lt;&gt;"Riscatto"),((F78)*(Dati!$D$24+Dati!$D$22)/VLOOKUP(Dati!$D$20,Dati!$B$42:$C$45,2,0)),"")</f>
        <v/>
      </c>
      <c r="F79" s="14" t="str">
        <f t="shared" si="1"/>
        <v/>
      </c>
    </row>
    <row r="80" spans="1:6" ht="14.25" customHeight="1" x14ac:dyDescent="0.2">
      <c r="A80" s="15">
        <v>62</v>
      </c>
      <c r="B80" s="13" t="str">
        <f>IF(A80&lt;=Dati!$D$18,"Rata "&amp;'Piano amm.to'!A80,IF(A80=Dati!$D$18+1,"Riscatto",""))</f>
        <v/>
      </c>
      <c r="C80" s="14" t="str">
        <f>IF(AND(B80&lt;&gt;"",B80&lt;&gt;"Riscatto"),Dati!$D$26,IF(B80="Riscatto",IF(Dati!$C$13="€",Dati!$D$13,Dati!$E$14),""))</f>
        <v/>
      </c>
      <c r="D80" s="14" t="str">
        <f t="shared" si="0"/>
        <v/>
      </c>
      <c r="E80" s="14" t="str">
        <f>IF(AND(B80&lt;&gt;"",B80&lt;&gt;"Riscatto"),((F79)*(Dati!$D$24+Dati!$D$22)/VLOOKUP(Dati!$D$20,Dati!$B$42:$C$45,2,0)),"")</f>
        <v/>
      </c>
      <c r="F80" s="14" t="str">
        <f t="shared" si="1"/>
        <v/>
      </c>
    </row>
    <row r="81" spans="1:6" ht="14.25" customHeight="1" x14ac:dyDescent="0.2">
      <c r="A81" s="15">
        <v>63</v>
      </c>
      <c r="B81" s="13" t="str">
        <f>IF(A81&lt;=Dati!$D$18,"Rata "&amp;'Piano amm.to'!A81,IF(A81=Dati!$D$18+1,"Riscatto",""))</f>
        <v/>
      </c>
      <c r="C81" s="14" t="str">
        <f>IF(AND(B81&lt;&gt;"",B81&lt;&gt;"Riscatto"),Dati!$D$26,IF(B81="Riscatto",IF(Dati!$C$13="€",Dati!$D$13,Dati!$E$14),""))</f>
        <v/>
      </c>
      <c r="D81" s="14" t="str">
        <f t="shared" si="0"/>
        <v/>
      </c>
      <c r="E81" s="14" t="str">
        <f>IF(AND(B81&lt;&gt;"",B81&lt;&gt;"Riscatto"),((F80)*(Dati!$D$24+Dati!$D$22)/VLOOKUP(Dati!$D$20,Dati!$B$42:$C$45,2,0)),"")</f>
        <v/>
      </c>
      <c r="F81" s="14" t="str">
        <f t="shared" si="1"/>
        <v/>
      </c>
    </row>
    <row r="82" spans="1:6" ht="14.25" customHeight="1" x14ac:dyDescent="0.2">
      <c r="A82" s="15">
        <v>64</v>
      </c>
      <c r="B82" s="13" t="str">
        <f>IF(A82&lt;=Dati!$D$18,"Rata "&amp;'Piano amm.to'!A82,IF(A82=Dati!$D$18+1,"Riscatto",""))</f>
        <v/>
      </c>
      <c r="C82" s="14" t="str">
        <f>IF(AND(B82&lt;&gt;"",B82&lt;&gt;"Riscatto"),Dati!$D$26,IF(B82="Riscatto",IF(Dati!$C$13="€",Dati!$D$13,Dati!$E$14),""))</f>
        <v/>
      </c>
      <c r="D82" s="14" t="str">
        <f t="shared" si="0"/>
        <v/>
      </c>
      <c r="E82" s="14" t="str">
        <f>IF(AND(B82&lt;&gt;"",B82&lt;&gt;"Riscatto"),((F81)*(Dati!$D$24+Dati!$D$22)/VLOOKUP(Dati!$D$20,Dati!$B$42:$C$45,2,0)),"")</f>
        <v/>
      </c>
      <c r="F82" s="14" t="str">
        <f t="shared" si="1"/>
        <v/>
      </c>
    </row>
    <row r="83" spans="1:6" ht="14.25" customHeight="1" x14ac:dyDescent="0.2">
      <c r="A83" s="15">
        <v>65</v>
      </c>
      <c r="B83" s="13" t="str">
        <f>IF(A83&lt;=Dati!$D$18,"Rata "&amp;'Piano amm.to'!A83,IF(A83=Dati!$D$18+1,"Riscatto",""))</f>
        <v/>
      </c>
      <c r="C83" s="14" t="str">
        <f>IF(AND(B83&lt;&gt;"",B83&lt;&gt;"Riscatto"),Dati!$D$26,IF(B83="Riscatto",IF(Dati!$C$13="€",Dati!$D$13,Dati!$E$14),""))</f>
        <v/>
      </c>
      <c r="D83" s="14" t="str">
        <f t="shared" si="0"/>
        <v/>
      </c>
      <c r="E83" s="14" t="str">
        <f>IF(AND(B83&lt;&gt;"",B83&lt;&gt;"Riscatto"),((F82)*(Dati!$D$24+Dati!$D$22)/VLOOKUP(Dati!$D$20,Dati!$B$42:$C$45,2,0)),"")</f>
        <v/>
      </c>
      <c r="F83" s="14" t="str">
        <f t="shared" si="1"/>
        <v/>
      </c>
    </row>
    <row r="84" spans="1:6" ht="14.25" customHeight="1" x14ac:dyDescent="0.2">
      <c r="A84" s="15">
        <v>66</v>
      </c>
      <c r="B84" s="13" t="str">
        <f>IF(A84&lt;=Dati!$D$18,"Rata "&amp;'Piano amm.to'!A84,IF(A84=Dati!$D$18+1,"Riscatto",""))</f>
        <v/>
      </c>
      <c r="C84" s="14" t="str">
        <f>IF(AND(B84&lt;&gt;"",B84&lt;&gt;"Riscatto"),Dati!$D$26,IF(B84="Riscatto",IF(Dati!$C$13="€",Dati!$D$13,Dati!$E$14),""))</f>
        <v/>
      </c>
      <c r="D84" s="14" t="str">
        <f t="shared" si="0"/>
        <v/>
      </c>
      <c r="E84" s="14" t="str">
        <f>IF(AND(B84&lt;&gt;"",B84&lt;&gt;"Riscatto"),((F83)*(Dati!$D$24+Dati!$D$22)/VLOOKUP(Dati!$D$20,Dati!$B$42:$C$45,2,0)),"")</f>
        <v/>
      </c>
      <c r="F84" s="14" t="str">
        <f t="shared" si="1"/>
        <v/>
      </c>
    </row>
    <row r="85" spans="1:6" ht="14.25" customHeight="1" x14ac:dyDescent="0.2">
      <c r="A85" s="15">
        <v>67</v>
      </c>
      <c r="B85" s="13" t="str">
        <f>IF(A85&lt;=Dati!$D$18,"Rata "&amp;'Piano amm.to'!A85,IF(A85=Dati!$D$18+1,"Riscatto",""))</f>
        <v/>
      </c>
      <c r="C85" s="14" t="str">
        <f>IF(AND(B85&lt;&gt;"",B85&lt;&gt;"Riscatto"),Dati!$D$26,IF(B85="Riscatto",IF(Dati!$C$13="€",Dati!$D$13,Dati!$E$14),""))</f>
        <v/>
      </c>
      <c r="D85" s="14" t="str">
        <f t="shared" ref="D85:D148" si="2">IF(B85="Riscatto",C85,IF(B85&lt;&gt;"",+C85-E85,""))</f>
        <v/>
      </c>
      <c r="E85" s="14" t="str">
        <f>IF(AND(B85&lt;&gt;"",B85&lt;&gt;"Riscatto"),((F84)*(Dati!$D$24+Dati!$D$22)/VLOOKUP(Dati!$D$20,Dati!$B$42:$C$45,2,0)),"")</f>
        <v/>
      </c>
      <c r="F85" s="14" t="str">
        <f t="shared" ref="F85:F148" si="3">IF(ISERROR(+F84-D85),"",+F84-D85)</f>
        <v/>
      </c>
    </row>
    <row r="86" spans="1:6" ht="14.25" customHeight="1" x14ac:dyDescent="0.2">
      <c r="A86" s="15">
        <v>68</v>
      </c>
      <c r="B86" s="13" t="str">
        <f>IF(A86&lt;=Dati!$D$18,"Rata "&amp;'Piano amm.to'!A86,IF(A86=Dati!$D$18+1,"Riscatto",""))</f>
        <v/>
      </c>
      <c r="C86" s="14" t="str">
        <f>IF(AND(B86&lt;&gt;"",B86&lt;&gt;"Riscatto"),Dati!$D$26,IF(B86="Riscatto",IF(Dati!$C$13="€",Dati!$D$13,Dati!$E$14),""))</f>
        <v/>
      </c>
      <c r="D86" s="14" t="str">
        <f t="shared" si="2"/>
        <v/>
      </c>
      <c r="E86" s="14" t="str">
        <f>IF(AND(B86&lt;&gt;"",B86&lt;&gt;"Riscatto"),((F85)*(Dati!$D$24+Dati!$D$22)/VLOOKUP(Dati!$D$20,Dati!$B$42:$C$45,2,0)),"")</f>
        <v/>
      </c>
      <c r="F86" s="14" t="str">
        <f t="shared" si="3"/>
        <v/>
      </c>
    </row>
    <row r="87" spans="1:6" ht="14.25" customHeight="1" x14ac:dyDescent="0.2">
      <c r="A87" s="15">
        <v>69</v>
      </c>
      <c r="B87" s="13" t="str">
        <f>IF(A87&lt;=Dati!$D$18,"Rata "&amp;'Piano amm.to'!A87,IF(A87=Dati!$D$18+1,"Riscatto",""))</f>
        <v/>
      </c>
      <c r="C87" s="14" t="str">
        <f>IF(AND(B87&lt;&gt;"",B87&lt;&gt;"Riscatto"),Dati!$D$26,IF(B87="Riscatto",IF(Dati!$C$13="€",Dati!$D$13,Dati!$E$14),""))</f>
        <v/>
      </c>
      <c r="D87" s="14" t="str">
        <f t="shared" si="2"/>
        <v/>
      </c>
      <c r="E87" s="14" t="str">
        <f>IF(AND(B87&lt;&gt;"",B87&lt;&gt;"Riscatto"),((F86)*(Dati!$D$24+Dati!$D$22)/VLOOKUP(Dati!$D$20,Dati!$B$42:$C$45,2,0)),"")</f>
        <v/>
      </c>
      <c r="F87" s="14" t="str">
        <f t="shared" si="3"/>
        <v/>
      </c>
    </row>
    <row r="88" spans="1:6" ht="14.25" customHeight="1" x14ac:dyDescent="0.2">
      <c r="A88" s="15">
        <v>70</v>
      </c>
      <c r="B88" s="13" t="str">
        <f>IF(A88&lt;=Dati!$D$18,"Rata "&amp;'Piano amm.to'!A88,IF(A88=Dati!$D$18+1,"Riscatto",""))</f>
        <v/>
      </c>
      <c r="C88" s="14" t="str">
        <f>IF(AND(B88&lt;&gt;"",B88&lt;&gt;"Riscatto"),Dati!$D$26,IF(B88="Riscatto",IF(Dati!$C$13="€",Dati!$D$13,Dati!$E$14),""))</f>
        <v/>
      </c>
      <c r="D88" s="14" t="str">
        <f t="shared" si="2"/>
        <v/>
      </c>
      <c r="E88" s="14" t="str">
        <f>IF(AND(B88&lt;&gt;"",B88&lt;&gt;"Riscatto"),((F87)*(Dati!$D$24+Dati!$D$22)/VLOOKUP(Dati!$D$20,Dati!$B$42:$C$45,2,0)),"")</f>
        <v/>
      </c>
      <c r="F88" s="14" t="str">
        <f t="shared" si="3"/>
        <v/>
      </c>
    </row>
    <row r="89" spans="1:6" ht="14.25" customHeight="1" x14ac:dyDescent="0.2">
      <c r="A89" s="15">
        <v>71</v>
      </c>
      <c r="B89" s="13" t="str">
        <f>IF(A89&lt;=Dati!$D$18,"Rata "&amp;'Piano amm.to'!A89,IF(A89=Dati!$D$18+1,"Riscatto",""))</f>
        <v/>
      </c>
      <c r="C89" s="14" t="str">
        <f>IF(AND(B89&lt;&gt;"",B89&lt;&gt;"Riscatto"),Dati!$D$26,IF(B89="Riscatto",IF(Dati!$C$13="€",Dati!$D$13,Dati!$E$14),""))</f>
        <v/>
      </c>
      <c r="D89" s="14" t="str">
        <f t="shared" si="2"/>
        <v/>
      </c>
      <c r="E89" s="14" t="str">
        <f>IF(AND(B89&lt;&gt;"",B89&lt;&gt;"Riscatto"),((F88)*(Dati!$D$24+Dati!$D$22)/VLOOKUP(Dati!$D$20,Dati!$B$42:$C$45,2,0)),"")</f>
        <v/>
      </c>
      <c r="F89" s="14" t="str">
        <f t="shared" si="3"/>
        <v/>
      </c>
    </row>
    <row r="90" spans="1:6" ht="14.25" customHeight="1" x14ac:dyDescent="0.2">
      <c r="A90" s="15">
        <v>72</v>
      </c>
      <c r="B90" s="13" t="str">
        <f>IF(A90&lt;=Dati!$D$18,"Rata "&amp;'Piano amm.to'!A90,IF(A90=Dati!$D$18+1,"Riscatto",""))</f>
        <v/>
      </c>
      <c r="C90" s="14" t="str">
        <f>IF(AND(B90&lt;&gt;"",B90&lt;&gt;"Riscatto"),Dati!$D$26,IF(B90="Riscatto",IF(Dati!$C$13="€",Dati!$D$13,Dati!$E$14),""))</f>
        <v/>
      </c>
      <c r="D90" s="14" t="str">
        <f t="shared" si="2"/>
        <v/>
      </c>
      <c r="E90" s="14" t="str">
        <f>IF(AND(B90&lt;&gt;"",B90&lt;&gt;"Riscatto"),((F89)*(Dati!$D$24+Dati!$D$22)/VLOOKUP(Dati!$D$20,Dati!$B$42:$C$45,2,0)),"")</f>
        <v/>
      </c>
      <c r="F90" s="14" t="str">
        <f t="shared" si="3"/>
        <v/>
      </c>
    </row>
    <row r="91" spans="1:6" ht="14.25" customHeight="1" x14ac:dyDescent="0.2">
      <c r="A91" s="15">
        <v>73</v>
      </c>
      <c r="B91" s="13" t="str">
        <f>IF(A91&lt;=Dati!$D$18,"Rata "&amp;'Piano amm.to'!A91,IF(A91=Dati!$D$18+1,"Riscatto",""))</f>
        <v/>
      </c>
      <c r="C91" s="14" t="str">
        <f>IF(AND(B91&lt;&gt;"",B91&lt;&gt;"Riscatto"),Dati!$D$26,IF(B91="Riscatto",IF(Dati!$C$13="€",Dati!$D$13,Dati!$E$14),""))</f>
        <v/>
      </c>
      <c r="D91" s="14" t="str">
        <f t="shared" si="2"/>
        <v/>
      </c>
      <c r="E91" s="14" t="str">
        <f>IF(AND(B91&lt;&gt;"",B91&lt;&gt;"Riscatto"),((F90)*(Dati!$D$24+Dati!$D$22)/VLOOKUP(Dati!$D$20,Dati!$B$42:$C$45,2,0)),"")</f>
        <v/>
      </c>
      <c r="F91" s="14" t="str">
        <f t="shared" si="3"/>
        <v/>
      </c>
    </row>
    <row r="92" spans="1:6" ht="14.25" customHeight="1" x14ac:dyDescent="0.2">
      <c r="A92" s="15">
        <v>74</v>
      </c>
      <c r="B92" s="13" t="str">
        <f>IF(A92&lt;=Dati!$D$18,"Rata "&amp;'Piano amm.to'!A92,IF(A92=Dati!$D$18+1,"Riscatto",""))</f>
        <v/>
      </c>
      <c r="C92" s="14" t="str">
        <f>IF(AND(B92&lt;&gt;"",B92&lt;&gt;"Riscatto"),Dati!$D$26,IF(B92="Riscatto",IF(Dati!$C$13="€",Dati!$D$13,Dati!$E$14),""))</f>
        <v/>
      </c>
      <c r="D92" s="14" t="str">
        <f t="shared" si="2"/>
        <v/>
      </c>
      <c r="E92" s="14" t="str">
        <f>IF(AND(B92&lt;&gt;"",B92&lt;&gt;"Riscatto"),((F91)*(Dati!$D$24+Dati!$D$22)/VLOOKUP(Dati!$D$20,Dati!$B$42:$C$45,2,0)),"")</f>
        <v/>
      </c>
      <c r="F92" s="14" t="str">
        <f t="shared" si="3"/>
        <v/>
      </c>
    </row>
    <row r="93" spans="1:6" ht="14.25" customHeight="1" x14ac:dyDescent="0.2">
      <c r="A93" s="15">
        <v>75</v>
      </c>
      <c r="B93" s="13" t="str">
        <f>IF(A93&lt;=Dati!$D$18,"Rata "&amp;'Piano amm.to'!A93,IF(A93=Dati!$D$18+1,"Riscatto",""))</f>
        <v/>
      </c>
      <c r="C93" s="14" t="str">
        <f>IF(AND(B93&lt;&gt;"",B93&lt;&gt;"Riscatto"),Dati!$D$26,IF(B93="Riscatto",IF(Dati!$C$13="€",Dati!$D$13,Dati!$E$14),""))</f>
        <v/>
      </c>
      <c r="D93" s="14" t="str">
        <f t="shared" si="2"/>
        <v/>
      </c>
      <c r="E93" s="14" t="str">
        <f>IF(AND(B93&lt;&gt;"",B93&lt;&gt;"Riscatto"),((F92)*(Dati!$D$24+Dati!$D$22)/VLOOKUP(Dati!$D$20,Dati!$B$42:$C$45,2,0)),"")</f>
        <v/>
      </c>
      <c r="F93" s="14" t="str">
        <f t="shared" si="3"/>
        <v/>
      </c>
    </row>
    <row r="94" spans="1:6" ht="14.25" customHeight="1" x14ac:dyDescent="0.2">
      <c r="A94" s="15">
        <v>76</v>
      </c>
      <c r="B94" s="13" t="str">
        <f>IF(A94&lt;=Dati!$D$18,"Rata "&amp;'Piano amm.to'!A94,IF(A94=Dati!$D$18+1,"Riscatto",""))</f>
        <v/>
      </c>
      <c r="C94" s="14" t="str">
        <f>IF(AND(B94&lt;&gt;"",B94&lt;&gt;"Riscatto"),Dati!$D$26,IF(B94="Riscatto",IF(Dati!$C$13="€",Dati!$D$13,Dati!$E$14),""))</f>
        <v/>
      </c>
      <c r="D94" s="14" t="str">
        <f t="shared" si="2"/>
        <v/>
      </c>
      <c r="E94" s="14" t="str">
        <f>IF(AND(B94&lt;&gt;"",B94&lt;&gt;"Riscatto"),((F93)*(Dati!$D$24+Dati!$D$22)/VLOOKUP(Dati!$D$20,Dati!$B$42:$C$45,2,0)),"")</f>
        <v/>
      </c>
      <c r="F94" s="14" t="str">
        <f t="shared" si="3"/>
        <v/>
      </c>
    </row>
    <row r="95" spans="1:6" ht="14.25" customHeight="1" x14ac:dyDescent="0.2">
      <c r="A95" s="15">
        <v>77</v>
      </c>
      <c r="B95" s="13" t="str">
        <f>IF(A95&lt;=Dati!$D$18,"Rata "&amp;'Piano amm.to'!A95,IF(A95=Dati!$D$18+1,"Riscatto",""))</f>
        <v/>
      </c>
      <c r="C95" s="14" t="str">
        <f>IF(AND(B95&lt;&gt;"",B95&lt;&gt;"Riscatto"),Dati!$D$26,IF(B95="Riscatto",IF(Dati!$C$13="€",Dati!$D$13,Dati!$E$14),""))</f>
        <v/>
      </c>
      <c r="D95" s="14" t="str">
        <f t="shared" si="2"/>
        <v/>
      </c>
      <c r="E95" s="14" t="str">
        <f>IF(AND(B95&lt;&gt;"",B95&lt;&gt;"Riscatto"),((F94)*(Dati!$D$24+Dati!$D$22)/VLOOKUP(Dati!$D$20,Dati!$B$42:$C$45,2,0)),"")</f>
        <v/>
      </c>
      <c r="F95" s="14" t="str">
        <f t="shared" si="3"/>
        <v/>
      </c>
    </row>
    <row r="96" spans="1:6" ht="14.25" customHeight="1" x14ac:dyDescent="0.2">
      <c r="A96" s="15">
        <v>78</v>
      </c>
      <c r="B96" s="13" t="str">
        <f>IF(A96&lt;=Dati!$D$18,"Rata "&amp;'Piano amm.to'!A96,IF(A96=Dati!$D$18+1,"Riscatto",""))</f>
        <v/>
      </c>
      <c r="C96" s="14" t="str">
        <f>IF(AND(B96&lt;&gt;"",B96&lt;&gt;"Riscatto"),Dati!$D$26,IF(B96="Riscatto",IF(Dati!$C$13="€",Dati!$D$13,Dati!$E$14),""))</f>
        <v/>
      </c>
      <c r="D96" s="14" t="str">
        <f t="shared" si="2"/>
        <v/>
      </c>
      <c r="E96" s="14" t="str">
        <f>IF(AND(B96&lt;&gt;"",B96&lt;&gt;"Riscatto"),((F95)*(Dati!$D$24+Dati!$D$22)/VLOOKUP(Dati!$D$20,Dati!$B$42:$C$45,2,0)),"")</f>
        <v/>
      </c>
      <c r="F96" s="14" t="str">
        <f t="shared" si="3"/>
        <v/>
      </c>
    </row>
    <row r="97" spans="1:6" ht="14.25" customHeight="1" x14ac:dyDescent="0.2">
      <c r="A97" s="15">
        <v>79</v>
      </c>
      <c r="B97" s="13" t="str">
        <f>IF(A97&lt;=Dati!$D$18,"Rata "&amp;'Piano amm.to'!A97,IF(A97=Dati!$D$18+1,"Riscatto",""))</f>
        <v/>
      </c>
      <c r="C97" s="14" t="str">
        <f>IF(AND(B97&lt;&gt;"",B97&lt;&gt;"Riscatto"),Dati!$D$26,IF(B97="Riscatto",IF(Dati!$C$13="€",Dati!$D$13,Dati!$E$14),""))</f>
        <v/>
      </c>
      <c r="D97" s="14" t="str">
        <f t="shared" si="2"/>
        <v/>
      </c>
      <c r="E97" s="14" t="str">
        <f>IF(AND(B97&lt;&gt;"",B97&lt;&gt;"Riscatto"),((F96)*(Dati!$D$24+Dati!$D$22)/VLOOKUP(Dati!$D$20,Dati!$B$42:$C$45,2,0)),"")</f>
        <v/>
      </c>
      <c r="F97" s="14" t="str">
        <f t="shared" si="3"/>
        <v/>
      </c>
    </row>
    <row r="98" spans="1:6" ht="14.25" customHeight="1" x14ac:dyDescent="0.2">
      <c r="A98" s="15">
        <v>80</v>
      </c>
      <c r="B98" s="13" t="str">
        <f>IF(A98&lt;=Dati!$D$18,"Rata "&amp;'Piano amm.to'!A98,IF(A98=Dati!$D$18+1,"Riscatto",""))</f>
        <v/>
      </c>
      <c r="C98" s="14" t="str">
        <f>IF(AND(B98&lt;&gt;"",B98&lt;&gt;"Riscatto"),Dati!$D$26,IF(B98="Riscatto",IF(Dati!$C$13="€",Dati!$D$13,Dati!$E$14),""))</f>
        <v/>
      </c>
      <c r="D98" s="14" t="str">
        <f t="shared" si="2"/>
        <v/>
      </c>
      <c r="E98" s="14" t="str">
        <f>IF(AND(B98&lt;&gt;"",B98&lt;&gt;"Riscatto"),((F97)*(Dati!$D$24+Dati!$D$22)/VLOOKUP(Dati!$D$20,Dati!$B$42:$C$45,2,0)),"")</f>
        <v/>
      </c>
      <c r="F98" s="14" t="str">
        <f t="shared" si="3"/>
        <v/>
      </c>
    </row>
    <row r="99" spans="1:6" ht="14.25" customHeight="1" x14ac:dyDescent="0.2">
      <c r="A99" s="15">
        <v>81</v>
      </c>
      <c r="B99" s="13" t="str">
        <f>IF(A99&lt;=Dati!$D$18,"Rata "&amp;'Piano amm.to'!A99,IF(A99=Dati!$D$18+1,"Riscatto",""))</f>
        <v/>
      </c>
      <c r="C99" s="14" t="str">
        <f>IF(AND(B99&lt;&gt;"",B99&lt;&gt;"Riscatto"),Dati!$D$26,IF(B99="Riscatto",IF(Dati!$C$13="€",Dati!$D$13,Dati!$E$14),""))</f>
        <v/>
      </c>
      <c r="D99" s="14" t="str">
        <f t="shared" si="2"/>
        <v/>
      </c>
      <c r="E99" s="14" t="str">
        <f>IF(AND(B99&lt;&gt;"",B99&lt;&gt;"Riscatto"),((F98)*(Dati!$D$24+Dati!$D$22)/VLOOKUP(Dati!$D$20,Dati!$B$42:$C$45,2,0)),"")</f>
        <v/>
      </c>
      <c r="F99" s="14" t="str">
        <f t="shared" si="3"/>
        <v/>
      </c>
    </row>
    <row r="100" spans="1:6" ht="14.25" customHeight="1" x14ac:dyDescent="0.2">
      <c r="A100" s="15">
        <v>82</v>
      </c>
      <c r="B100" s="13" t="str">
        <f>IF(A100&lt;=Dati!$D$18,"Rata "&amp;'Piano amm.to'!A100,IF(A100=Dati!$D$18+1,"Riscatto",""))</f>
        <v/>
      </c>
      <c r="C100" s="14" t="str">
        <f>IF(AND(B100&lt;&gt;"",B100&lt;&gt;"Riscatto"),Dati!$D$26,IF(B100="Riscatto",IF(Dati!$C$13="€",Dati!$D$13,Dati!$E$14),""))</f>
        <v/>
      </c>
      <c r="D100" s="14" t="str">
        <f t="shared" si="2"/>
        <v/>
      </c>
      <c r="E100" s="14" t="str">
        <f>IF(AND(B100&lt;&gt;"",B100&lt;&gt;"Riscatto"),((F99)*(Dati!$D$24+Dati!$D$22)/VLOOKUP(Dati!$D$20,Dati!$B$42:$C$45,2,0)),"")</f>
        <v/>
      </c>
      <c r="F100" s="14" t="str">
        <f t="shared" si="3"/>
        <v/>
      </c>
    </row>
    <row r="101" spans="1:6" ht="14.25" customHeight="1" x14ac:dyDescent="0.2">
      <c r="A101" s="15">
        <v>83</v>
      </c>
      <c r="B101" s="13" t="str">
        <f>IF(A101&lt;=Dati!$D$18,"Rata "&amp;'Piano amm.to'!A101,IF(A101=Dati!$D$18+1,"Riscatto",""))</f>
        <v/>
      </c>
      <c r="C101" s="14" t="str">
        <f>IF(AND(B101&lt;&gt;"",B101&lt;&gt;"Riscatto"),Dati!$D$26,IF(B101="Riscatto",IF(Dati!$C$13="€",Dati!$D$13,Dati!$E$14),""))</f>
        <v/>
      </c>
      <c r="D101" s="14" t="str">
        <f t="shared" si="2"/>
        <v/>
      </c>
      <c r="E101" s="14" t="str">
        <f>IF(AND(B101&lt;&gt;"",B101&lt;&gt;"Riscatto"),((F100)*(Dati!$D$24+Dati!$D$22)/VLOOKUP(Dati!$D$20,Dati!$B$42:$C$45,2,0)),"")</f>
        <v/>
      </c>
      <c r="F101" s="14" t="str">
        <f t="shared" si="3"/>
        <v/>
      </c>
    </row>
    <row r="102" spans="1:6" ht="14.25" customHeight="1" x14ac:dyDescent="0.2">
      <c r="A102" s="15">
        <v>84</v>
      </c>
      <c r="B102" s="13" t="str">
        <f>IF(A102&lt;=Dati!$D$18,"Rata "&amp;'Piano amm.to'!A102,IF(A102=Dati!$D$18+1,"Riscatto",""))</f>
        <v/>
      </c>
      <c r="C102" s="14" t="str">
        <f>IF(AND(B102&lt;&gt;"",B102&lt;&gt;"Riscatto"),Dati!$D$26,IF(B102="Riscatto",IF(Dati!$C$13="€",Dati!$D$13,Dati!$E$14),""))</f>
        <v/>
      </c>
      <c r="D102" s="14" t="str">
        <f t="shared" si="2"/>
        <v/>
      </c>
      <c r="E102" s="14" t="str">
        <f>IF(AND(B102&lt;&gt;"",B102&lt;&gt;"Riscatto"),((F101)*(Dati!$D$24+Dati!$D$22)/VLOOKUP(Dati!$D$20,Dati!$B$42:$C$45,2,0)),"")</f>
        <v/>
      </c>
      <c r="F102" s="14" t="str">
        <f t="shared" si="3"/>
        <v/>
      </c>
    </row>
    <row r="103" spans="1:6" ht="14.25" customHeight="1" x14ac:dyDescent="0.2">
      <c r="A103" s="15">
        <v>85</v>
      </c>
      <c r="B103" s="13" t="str">
        <f>IF(A103&lt;=Dati!$D$18,"Rata "&amp;'Piano amm.to'!A103,IF(A103=Dati!$D$18+1,"Riscatto",""))</f>
        <v/>
      </c>
      <c r="C103" s="14" t="str">
        <f>IF(AND(B103&lt;&gt;"",B103&lt;&gt;"Riscatto"),Dati!$D$26,IF(B103="Riscatto",IF(Dati!$C$13="€",Dati!$D$13,Dati!$E$14),""))</f>
        <v/>
      </c>
      <c r="D103" s="14" t="str">
        <f t="shared" si="2"/>
        <v/>
      </c>
      <c r="E103" s="14" t="str">
        <f>IF(AND(B103&lt;&gt;"",B103&lt;&gt;"Riscatto"),((F102)*(Dati!$D$24+Dati!$D$22)/VLOOKUP(Dati!$D$20,Dati!$B$42:$C$45,2,0)),"")</f>
        <v/>
      </c>
      <c r="F103" s="14" t="str">
        <f t="shared" si="3"/>
        <v/>
      </c>
    </row>
    <row r="104" spans="1:6" ht="14.25" customHeight="1" x14ac:dyDescent="0.2">
      <c r="A104" s="15">
        <v>86</v>
      </c>
      <c r="B104" s="13" t="str">
        <f>IF(A104&lt;=Dati!$D$18,"Rata "&amp;'Piano amm.to'!A104,IF(A104=Dati!$D$18+1,"Riscatto",""))</f>
        <v/>
      </c>
      <c r="C104" s="14" t="str">
        <f>IF(AND(B104&lt;&gt;"",B104&lt;&gt;"Riscatto"),Dati!$D$26,IF(B104="Riscatto",IF(Dati!$C$13="€",Dati!$D$13,Dati!$E$14),""))</f>
        <v/>
      </c>
      <c r="D104" s="14" t="str">
        <f t="shared" si="2"/>
        <v/>
      </c>
      <c r="E104" s="14" t="str">
        <f>IF(AND(B104&lt;&gt;"",B104&lt;&gt;"Riscatto"),((F103)*(Dati!$D$24+Dati!$D$22)/VLOOKUP(Dati!$D$20,Dati!$B$42:$C$45,2,0)),"")</f>
        <v/>
      </c>
      <c r="F104" s="14" t="str">
        <f t="shared" si="3"/>
        <v/>
      </c>
    </row>
    <row r="105" spans="1:6" ht="14.25" customHeight="1" x14ac:dyDescent="0.2">
      <c r="A105" s="15">
        <v>87</v>
      </c>
      <c r="B105" s="13" t="str">
        <f>IF(A105&lt;=Dati!$D$18,"Rata "&amp;'Piano amm.to'!A105,IF(A105=Dati!$D$18+1,"Riscatto",""))</f>
        <v/>
      </c>
      <c r="C105" s="14" t="str">
        <f>IF(AND(B105&lt;&gt;"",B105&lt;&gt;"Riscatto"),Dati!$D$26,IF(B105="Riscatto",IF(Dati!$C$13="€",Dati!$D$13,Dati!$E$14),""))</f>
        <v/>
      </c>
      <c r="D105" s="14" t="str">
        <f t="shared" si="2"/>
        <v/>
      </c>
      <c r="E105" s="14" t="str">
        <f>IF(AND(B105&lt;&gt;"",B105&lt;&gt;"Riscatto"),((F104)*(Dati!$D$24+Dati!$D$22)/VLOOKUP(Dati!$D$20,Dati!$B$42:$C$45,2,0)),"")</f>
        <v/>
      </c>
      <c r="F105" s="14" t="str">
        <f t="shared" si="3"/>
        <v/>
      </c>
    </row>
    <row r="106" spans="1:6" ht="14.25" customHeight="1" x14ac:dyDescent="0.2">
      <c r="A106" s="15">
        <v>88</v>
      </c>
      <c r="B106" s="13" t="str">
        <f>IF(A106&lt;=Dati!$D$18,"Rata "&amp;'Piano amm.to'!A106,IF(A106=Dati!$D$18+1,"Riscatto",""))</f>
        <v/>
      </c>
      <c r="C106" s="14" t="str">
        <f>IF(AND(B106&lt;&gt;"",B106&lt;&gt;"Riscatto"),Dati!$D$26,IF(B106="Riscatto",IF(Dati!$C$13="€",Dati!$D$13,Dati!$E$14),""))</f>
        <v/>
      </c>
      <c r="D106" s="14" t="str">
        <f t="shared" si="2"/>
        <v/>
      </c>
      <c r="E106" s="14" t="str">
        <f>IF(AND(B106&lt;&gt;"",B106&lt;&gt;"Riscatto"),((F105)*(Dati!$D$24+Dati!$D$22)/VLOOKUP(Dati!$D$20,Dati!$B$42:$C$45,2,0)),"")</f>
        <v/>
      </c>
      <c r="F106" s="14" t="str">
        <f t="shared" si="3"/>
        <v/>
      </c>
    </row>
    <row r="107" spans="1:6" ht="14.25" customHeight="1" x14ac:dyDescent="0.2">
      <c r="A107" s="15">
        <v>89</v>
      </c>
      <c r="B107" s="13" t="str">
        <f>IF(A107&lt;=Dati!$D$18,"Rata "&amp;'Piano amm.to'!A107,IF(A107=Dati!$D$18+1,"Riscatto",""))</f>
        <v/>
      </c>
      <c r="C107" s="14" t="str">
        <f>IF(AND(B107&lt;&gt;"",B107&lt;&gt;"Riscatto"),Dati!$D$26,IF(B107="Riscatto",IF(Dati!$C$13="€",Dati!$D$13,Dati!$E$14),""))</f>
        <v/>
      </c>
      <c r="D107" s="14" t="str">
        <f t="shared" si="2"/>
        <v/>
      </c>
      <c r="E107" s="14" t="str">
        <f>IF(AND(B107&lt;&gt;"",B107&lt;&gt;"Riscatto"),((F106)*(Dati!$D$24+Dati!$D$22)/VLOOKUP(Dati!$D$20,Dati!$B$42:$C$45,2,0)),"")</f>
        <v/>
      </c>
      <c r="F107" s="14" t="str">
        <f t="shared" si="3"/>
        <v/>
      </c>
    </row>
    <row r="108" spans="1:6" ht="14.25" customHeight="1" x14ac:dyDescent="0.2">
      <c r="A108" s="15">
        <v>90</v>
      </c>
      <c r="B108" s="13" t="str">
        <f>IF(A108&lt;=Dati!$D$18,"Rata "&amp;'Piano amm.to'!A108,IF(A108=Dati!$D$18+1,"Riscatto",""))</f>
        <v/>
      </c>
      <c r="C108" s="14" t="str">
        <f>IF(AND(B108&lt;&gt;"",B108&lt;&gt;"Riscatto"),Dati!$D$26,IF(B108="Riscatto",IF(Dati!$C$13="€",Dati!$D$13,Dati!$E$14),""))</f>
        <v/>
      </c>
      <c r="D108" s="14" t="str">
        <f t="shared" si="2"/>
        <v/>
      </c>
      <c r="E108" s="14" t="str">
        <f>IF(AND(B108&lt;&gt;"",B108&lt;&gt;"Riscatto"),((F107)*(Dati!$D$24+Dati!$D$22)/VLOOKUP(Dati!$D$20,Dati!$B$42:$C$45,2,0)),"")</f>
        <v/>
      </c>
      <c r="F108" s="14" t="str">
        <f t="shared" si="3"/>
        <v/>
      </c>
    </row>
    <row r="109" spans="1:6" ht="14.25" customHeight="1" x14ac:dyDescent="0.2">
      <c r="A109" s="15">
        <v>91</v>
      </c>
      <c r="B109" s="13" t="str">
        <f>IF(A109&lt;=Dati!$D$18,"Rata "&amp;'Piano amm.to'!A109,IF(A109=Dati!$D$18+1,"Riscatto",""))</f>
        <v/>
      </c>
      <c r="C109" s="14" t="str">
        <f>IF(AND(B109&lt;&gt;"",B109&lt;&gt;"Riscatto"),Dati!$D$26,IF(B109="Riscatto",IF(Dati!$C$13="€",Dati!$D$13,Dati!$E$14),""))</f>
        <v/>
      </c>
      <c r="D109" s="14" t="str">
        <f t="shared" si="2"/>
        <v/>
      </c>
      <c r="E109" s="14" t="str">
        <f>IF(AND(B109&lt;&gt;"",B109&lt;&gt;"Riscatto"),((F108)*(Dati!$D$24+Dati!$D$22)/VLOOKUP(Dati!$D$20,Dati!$B$42:$C$45,2,0)),"")</f>
        <v/>
      </c>
      <c r="F109" s="14" t="str">
        <f t="shared" si="3"/>
        <v/>
      </c>
    </row>
    <row r="110" spans="1:6" ht="14.25" customHeight="1" x14ac:dyDescent="0.2">
      <c r="A110" s="15">
        <v>92</v>
      </c>
      <c r="B110" s="13" t="str">
        <f>IF(A110&lt;=Dati!$D$18,"Rata "&amp;'Piano amm.to'!A110,IF(A110=Dati!$D$18+1,"Riscatto",""))</f>
        <v/>
      </c>
      <c r="C110" s="14" t="str">
        <f>IF(AND(B110&lt;&gt;"",B110&lt;&gt;"Riscatto"),Dati!$D$26,IF(B110="Riscatto",IF(Dati!$C$13="€",Dati!$D$13,Dati!$E$14),""))</f>
        <v/>
      </c>
      <c r="D110" s="14" t="str">
        <f t="shared" si="2"/>
        <v/>
      </c>
      <c r="E110" s="14" t="str">
        <f>IF(AND(B110&lt;&gt;"",B110&lt;&gt;"Riscatto"),((F109)*(Dati!$D$24+Dati!$D$22)/VLOOKUP(Dati!$D$20,Dati!$B$42:$C$45,2,0)),"")</f>
        <v/>
      </c>
      <c r="F110" s="14" t="str">
        <f t="shared" si="3"/>
        <v/>
      </c>
    </row>
    <row r="111" spans="1:6" ht="14.25" customHeight="1" x14ac:dyDescent="0.2">
      <c r="A111" s="15">
        <v>93</v>
      </c>
      <c r="B111" s="13" t="str">
        <f>IF(A111&lt;=Dati!$D$18,"Rata "&amp;'Piano amm.to'!A111,IF(A111=Dati!$D$18+1,"Riscatto",""))</f>
        <v/>
      </c>
      <c r="C111" s="14" t="str">
        <f>IF(AND(B111&lt;&gt;"",B111&lt;&gt;"Riscatto"),Dati!$D$26,IF(B111="Riscatto",IF(Dati!$C$13="€",Dati!$D$13,Dati!$E$14),""))</f>
        <v/>
      </c>
      <c r="D111" s="14" t="str">
        <f t="shared" si="2"/>
        <v/>
      </c>
      <c r="E111" s="14" t="str">
        <f>IF(AND(B111&lt;&gt;"",B111&lt;&gt;"Riscatto"),((F110)*(Dati!$D$24+Dati!$D$22)/VLOOKUP(Dati!$D$20,Dati!$B$42:$C$45,2,0)),"")</f>
        <v/>
      </c>
      <c r="F111" s="14" t="str">
        <f t="shared" si="3"/>
        <v/>
      </c>
    </row>
    <row r="112" spans="1:6" ht="14.25" customHeight="1" x14ac:dyDescent="0.2">
      <c r="A112" s="15">
        <v>94</v>
      </c>
      <c r="B112" s="13" t="str">
        <f>IF(A112&lt;=Dati!$D$18,"Rata "&amp;'Piano amm.to'!A112,IF(A112=Dati!$D$18+1,"Riscatto",""))</f>
        <v/>
      </c>
      <c r="C112" s="14" t="str">
        <f>IF(AND(B112&lt;&gt;"",B112&lt;&gt;"Riscatto"),Dati!$D$26,IF(B112="Riscatto",IF(Dati!$C$13="€",Dati!$D$13,Dati!$E$14),""))</f>
        <v/>
      </c>
      <c r="D112" s="14" t="str">
        <f t="shared" si="2"/>
        <v/>
      </c>
      <c r="E112" s="14" t="str">
        <f>IF(AND(B112&lt;&gt;"",B112&lt;&gt;"Riscatto"),((F111)*(Dati!$D$24+Dati!$D$22)/VLOOKUP(Dati!$D$20,Dati!$B$42:$C$45,2,0)),"")</f>
        <v/>
      </c>
      <c r="F112" s="14" t="str">
        <f t="shared" si="3"/>
        <v/>
      </c>
    </row>
    <row r="113" spans="1:6" ht="14.25" customHeight="1" x14ac:dyDescent="0.2">
      <c r="A113" s="15">
        <v>95</v>
      </c>
      <c r="B113" s="13" t="str">
        <f>IF(A113&lt;=Dati!$D$18,"Rata "&amp;'Piano amm.to'!A113,IF(A113=Dati!$D$18+1,"Riscatto",""))</f>
        <v/>
      </c>
      <c r="C113" s="14" t="str">
        <f>IF(AND(B113&lt;&gt;"",B113&lt;&gt;"Riscatto"),Dati!$D$26,IF(B113="Riscatto",IF(Dati!$C$13="€",Dati!$D$13,Dati!$E$14),""))</f>
        <v/>
      </c>
      <c r="D113" s="14" t="str">
        <f t="shared" si="2"/>
        <v/>
      </c>
      <c r="E113" s="14" t="str">
        <f>IF(AND(B113&lt;&gt;"",B113&lt;&gt;"Riscatto"),((F112)*(Dati!$D$24+Dati!$D$22)/VLOOKUP(Dati!$D$20,Dati!$B$42:$C$45,2,0)),"")</f>
        <v/>
      </c>
      <c r="F113" s="14" t="str">
        <f t="shared" si="3"/>
        <v/>
      </c>
    </row>
    <row r="114" spans="1:6" ht="14.25" customHeight="1" x14ac:dyDescent="0.2">
      <c r="A114" s="15">
        <v>96</v>
      </c>
      <c r="B114" s="13" t="str">
        <f>IF(A114&lt;=Dati!$D$18,"Rata "&amp;'Piano amm.to'!A114,IF(A114=Dati!$D$18+1,"Riscatto",""))</f>
        <v/>
      </c>
      <c r="C114" s="14" t="str">
        <f>IF(AND(B114&lt;&gt;"",B114&lt;&gt;"Riscatto"),Dati!$D$26,IF(B114="Riscatto",IF(Dati!$C$13="€",Dati!$D$13,Dati!$E$14),""))</f>
        <v/>
      </c>
      <c r="D114" s="14" t="str">
        <f t="shared" si="2"/>
        <v/>
      </c>
      <c r="E114" s="14" t="str">
        <f>IF(AND(B114&lt;&gt;"",B114&lt;&gt;"Riscatto"),((F113)*(Dati!$D$24+Dati!$D$22)/VLOOKUP(Dati!$D$20,Dati!$B$42:$C$45,2,0)),"")</f>
        <v/>
      </c>
      <c r="F114" s="14" t="str">
        <f t="shared" si="3"/>
        <v/>
      </c>
    </row>
    <row r="115" spans="1:6" ht="14.25" customHeight="1" x14ac:dyDescent="0.2">
      <c r="A115" s="15">
        <v>97</v>
      </c>
      <c r="B115" s="13" t="str">
        <f>IF(A115&lt;=Dati!$D$18,"Rata "&amp;'Piano amm.to'!A115,IF(A115=Dati!$D$18+1,"Riscatto",""))</f>
        <v/>
      </c>
      <c r="C115" s="14" t="str">
        <f>IF(AND(B115&lt;&gt;"",B115&lt;&gt;"Riscatto"),Dati!$D$26,IF(B115="Riscatto",IF(Dati!$C$13="€",Dati!$D$13,Dati!$E$14),""))</f>
        <v/>
      </c>
      <c r="D115" s="14" t="str">
        <f t="shared" si="2"/>
        <v/>
      </c>
      <c r="E115" s="14" t="str">
        <f>IF(AND(B115&lt;&gt;"",B115&lt;&gt;"Riscatto"),((F114)*(Dati!$D$24+Dati!$D$22)/VLOOKUP(Dati!$D$20,Dati!$B$42:$C$45,2,0)),"")</f>
        <v/>
      </c>
      <c r="F115" s="14" t="str">
        <f t="shared" si="3"/>
        <v/>
      </c>
    </row>
    <row r="116" spans="1:6" ht="14.25" customHeight="1" x14ac:dyDescent="0.2">
      <c r="A116" s="15">
        <v>98</v>
      </c>
      <c r="B116" s="13" t="str">
        <f>IF(A116&lt;=Dati!$D$18,"Rata "&amp;'Piano amm.to'!A116,IF(A116=Dati!$D$18+1,"Riscatto",""))</f>
        <v/>
      </c>
      <c r="C116" s="14" t="str">
        <f>IF(AND(B116&lt;&gt;"",B116&lt;&gt;"Riscatto"),Dati!$D$26,IF(B116="Riscatto",IF(Dati!$C$13="€",Dati!$D$13,Dati!$E$14),""))</f>
        <v/>
      </c>
      <c r="D116" s="14" t="str">
        <f t="shared" si="2"/>
        <v/>
      </c>
      <c r="E116" s="14" t="str">
        <f>IF(AND(B116&lt;&gt;"",B116&lt;&gt;"Riscatto"),((F115)*(Dati!$D$24+Dati!$D$22)/VLOOKUP(Dati!$D$20,Dati!$B$42:$C$45,2,0)),"")</f>
        <v/>
      </c>
      <c r="F116" s="14" t="str">
        <f t="shared" si="3"/>
        <v/>
      </c>
    </row>
    <row r="117" spans="1:6" ht="14.25" customHeight="1" x14ac:dyDescent="0.2">
      <c r="A117" s="15">
        <v>99</v>
      </c>
      <c r="B117" s="13" t="str">
        <f>IF(A117&lt;=Dati!$D$18,"Rata "&amp;'Piano amm.to'!A117,IF(A117=Dati!$D$18+1,"Riscatto",""))</f>
        <v/>
      </c>
      <c r="C117" s="14" t="str">
        <f>IF(AND(B117&lt;&gt;"",B117&lt;&gt;"Riscatto"),Dati!$D$26,IF(B117="Riscatto",IF(Dati!$C$13="€",Dati!$D$13,Dati!$E$14),""))</f>
        <v/>
      </c>
      <c r="D117" s="14" t="str">
        <f t="shared" si="2"/>
        <v/>
      </c>
      <c r="E117" s="14" t="str">
        <f>IF(AND(B117&lt;&gt;"",B117&lt;&gt;"Riscatto"),((F116)*(Dati!$D$24+Dati!$D$22)/VLOOKUP(Dati!$D$20,Dati!$B$42:$C$45,2,0)),"")</f>
        <v/>
      </c>
      <c r="F117" s="14" t="str">
        <f t="shared" si="3"/>
        <v/>
      </c>
    </row>
    <row r="118" spans="1:6" ht="14.25" customHeight="1" x14ac:dyDescent="0.2">
      <c r="A118" s="15">
        <v>100</v>
      </c>
      <c r="B118" s="13" t="str">
        <f>IF(A118&lt;=Dati!$D$18,"Rata "&amp;'Piano amm.to'!A118,IF(A118=Dati!$D$18+1,"Riscatto",""))</f>
        <v/>
      </c>
      <c r="C118" s="14" t="str">
        <f>IF(AND(B118&lt;&gt;"",B118&lt;&gt;"Riscatto"),Dati!$D$26,IF(B118="Riscatto",IF(Dati!$C$13="€",Dati!$D$13,Dati!$E$14),""))</f>
        <v/>
      </c>
      <c r="D118" s="14" t="str">
        <f t="shared" si="2"/>
        <v/>
      </c>
      <c r="E118" s="14" t="str">
        <f>IF(AND(B118&lt;&gt;"",B118&lt;&gt;"Riscatto"),((F117)*(Dati!$D$24+Dati!$D$22)/VLOOKUP(Dati!$D$20,Dati!$B$42:$C$45,2,0)),"")</f>
        <v/>
      </c>
      <c r="F118" s="14" t="str">
        <f t="shared" si="3"/>
        <v/>
      </c>
    </row>
    <row r="119" spans="1:6" ht="14.25" customHeight="1" x14ac:dyDescent="0.2">
      <c r="A119" s="15">
        <v>101</v>
      </c>
      <c r="B119" s="13" t="str">
        <f>IF(A119&lt;=Dati!$D$18,"Rata "&amp;'Piano amm.to'!A119,IF(A119=Dati!$D$18+1,"Riscatto",""))</f>
        <v/>
      </c>
      <c r="C119" s="14" t="str">
        <f>IF(AND(B119&lt;&gt;"",B119&lt;&gt;"Riscatto"),Dati!$D$26,IF(B119="Riscatto",IF(Dati!$C$13="€",Dati!$D$13,Dati!$E$14),""))</f>
        <v/>
      </c>
      <c r="D119" s="14" t="str">
        <f t="shared" si="2"/>
        <v/>
      </c>
      <c r="E119" s="14" t="str">
        <f>IF(AND(B119&lt;&gt;"",B119&lt;&gt;"Riscatto"),((F118)*(Dati!$D$24+Dati!$D$22)/VLOOKUP(Dati!$D$20,Dati!$B$42:$C$45,2,0)),"")</f>
        <v/>
      </c>
      <c r="F119" s="14" t="str">
        <f t="shared" si="3"/>
        <v/>
      </c>
    </row>
    <row r="120" spans="1:6" ht="14.25" customHeight="1" x14ac:dyDescent="0.2">
      <c r="A120" s="15">
        <v>102</v>
      </c>
      <c r="B120" s="13" t="str">
        <f>IF(A120&lt;=Dati!$D$18,"Rata "&amp;'Piano amm.to'!A120,IF(A120=Dati!$D$18+1,"Riscatto",""))</f>
        <v/>
      </c>
      <c r="C120" s="14" t="str">
        <f>IF(AND(B120&lt;&gt;"",B120&lt;&gt;"Riscatto"),Dati!$D$26,IF(B120="Riscatto",IF(Dati!$C$13="€",Dati!$D$13,Dati!$E$14),""))</f>
        <v/>
      </c>
      <c r="D120" s="14" t="str">
        <f t="shared" si="2"/>
        <v/>
      </c>
      <c r="E120" s="14" t="str">
        <f>IF(AND(B120&lt;&gt;"",B120&lt;&gt;"Riscatto"),((F119)*(Dati!$D$24+Dati!$D$22)/VLOOKUP(Dati!$D$20,Dati!$B$42:$C$45,2,0)),"")</f>
        <v/>
      </c>
      <c r="F120" s="14" t="str">
        <f t="shared" si="3"/>
        <v/>
      </c>
    </row>
    <row r="121" spans="1:6" ht="14.25" customHeight="1" x14ac:dyDescent="0.2">
      <c r="A121" s="15">
        <v>103</v>
      </c>
      <c r="B121" s="13" t="str">
        <f>IF(A121&lt;=Dati!$D$18,"Rata "&amp;'Piano amm.to'!A121,IF(A121=Dati!$D$18+1,"Riscatto",""))</f>
        <v/>
      </c>
      <c r="C121" s="14" t="str">
        <f>IF(AND(B121&lt;&gt;"",B121&lt;&gt;"Riscatto"),Dati!$D$26,IF(B121="Riscatto",IF(Dati!$C$13="€",Dati!$D$13,Dati!$E$14),""))</f>
        <v/>
      </c>
      <c r="D121" s="14" t="str">
        <f t="shared" si="2"/>
        <v/>
      </c>
      <c r="E121" s="14" t="str">
        <f>IF(AND(B121&lt;&gt;"",B121&lt;&gt;"Riscatto"),((F120)*(Dati!$D$24+Dati!$D$22)/VLOOKUP(Dati!$D$20,Dati!$B$42:$C$45,2,0)),"")</f>
        <v/>
      </c>
      <c r="F121" s="14" t="str">
        <f t="shared" si="3"/>
        <v/>
      </c>
    </row>
    <row r="122" spans="1:6" ht="14.25" customHeight="1" x14ac:dyDescent="0.2">
      <c r="A122" s="15">
        <v>104</v>
      </c>
      <c r="B122" s="13" t="str">
        <f>IF(A122&lt;=Dati!$D$18,"Rata "&amp;'Piano amm.to'!A122,IF(A122=Dati!$D$18+1,"Riscatto",""))</f>
        <v/>
      </c>
      <c r="C122" s="14" t="str">
        <f>IF(AND(B122&lt;&gt;"",B122&lt;&gt;"Riscatto"),Dati!$D$26,IF(B122="Riscatto",IF(Dati!$C$13="€",Dati!$D$13,Dati!$E$14),""))</f>
        <v/>
      </c>
      <c r="D122" s="14" t="str">
        <f t="shared" si="2"/>
        <v/>
      </c>
      <c r="E122" s="14" t="str">
        <f>IF(AND(B122&lt;&gt;"",B122&lt;&gt;"Riscatto"),((F121)*(Dati!$D$24+Dati!$D$22)/VLOOKUP(Dati!$D$20,Dati!$B$42:$C$45,2,0)),"")</f>
        <v/>
      </c>
      <c r="F122" s="14" t="str">
        <f t="shared" si="3"/>
        <v/>
      </c>
    </row>
    <row r="123" spans="1:6" ht="14.25" customHeight="1" x14ac:dyDescent="0.2">
      <c r="A123" s="15">
        <v>105</v>
      </c>
      <c r="B123" s="13" t="str">
        <f>IF(A123&lt;=Dati!$D$18,"Rata "&amp;'Piano amm.to'!A123,IF(A123=Dati!$D$18+1,"Riscatto",""))</f>
        <v/>
      </c>
      <c r="C123" s="14" t="str">
        <f>IF(AND(B123&lt;&gt;"",B123&lt;&gt;"Riscatto"),Dati!$D$26,IF(B123="Riscatto",IF(Dati!$C$13="€",Dati!$D$13,Dati!$E$14),""))</f>
        <v/>
      </c>
      <c r="D123" s="14" t="str">
        <f t="shared" si="2"/>
        <v/>
      </c>
      <c r="E123" s="14" t="str">
        <f>IF(AND(B123&lt;&gt;"",B123&lt;&gt;"Riscatto"),((F122)*(Dati!$D$24+Dati!$D$22)/VLOOKUP(Dati!$D$20,Dati!$B$42:$C$45,2,0)),"")</f>
        <v/>
      </c>
      <c r="F123" s="14" t="str">
        <f t="shared" si="3"/>
        <v/>
      </c>
    </row>
    <row r="124" spans="1:6" ht="14.25" customHeight="1" x14ac:dyDescent="0.2">
      <c r="A124" s="15">
        <v>106</v>
      </c>
      <c r="B124" s="13" t="str">
        <f>IF(A124&lt;=Dati!$D$18,"Rata "&amp;'Piano amm.to'!A124,IF(A124=Dati!$D$18+1,"Riscatto",""))</f>
        <v/>
      </c>
      <c r="C124" s="14" t="str">
        <f>IF(AND(B124&lt;&gt;"",B124&lt;&gt;"Riscatto"),Dati!$D$26,IF(B124="Riscatto",IF(Dati!$C$13="€",Dati!$D$13,Dati!$E$14),""))</f>
        <v/>
      </c>
      <c r="D124" s="14" t="str">
        <f t="shared" si="2"/>
        <v/>
      </c>
      <c r="E124" s="14" t="str">
        <f>IF(AND(B124&lt;&gt;"",B124&lt;&gt;"Riscatto"),((F123)*(Dati!$D$24+Dati!$D$22)/VLOOKUP(Dati!$D$20,Dati!$B$42:$C$45,2,0)),"")</f>
        <v/>
      </c>
      <c r="F124" s="14" t="str">
        <f t="shared" si="3"/>
        <v/>
      </c>
    </row>
    <row r="125" spans="1:6" ht="14.25" customHeight="1" x14ac:dyDescent="0.2">
      <c r="A125" s="15">
        <v>107</v>
      </c>
      <c r="B125" s="13" t="str">
        <f>IF(A125&lt;=Dati!$D$18,"Rata "&amp;'Piano amm.to'!A125,IF(A125=Dati!$D$18+1,"Riscatto",""))</f>
        <v/>
      </c>
      <c r="C125" s="14" t="str">
        <f>IF(AND(B125&lt;&gt;"",B125&lt;&gt;"Riscatto"),Dati!$D$26,IF(B125="Riscatto",IF(Dati!$C$13="€",Dati!$D$13,Dati!$E$14),""))</f>
        <v/>
      </c>
      <c r="D125" s="14" t="str">
        <f t="shared" si="2"/>
        <v/>
      </c>
      <c r="E125" s="14" t="str">
        <f>IF(AND(B125&lt;&gt;"",B125&lt;&gt;"Riscatto"),((F124)*(Dati!$D$24+Dati!$D$22)/VLOOKUP(Dati!$D$20,Dati!$B$42:$C$45,2,0)),"")</f>
        <v/>
      </c>
      <c r="F125" s="14" t="str">
        <f t="shared" si="3"/>
        <v/>
      </c>
    </row>
    <row r="126" spans="1:6" ht="14.25" customHeight="1" x14ac:dyDescent="0.2">
      <c r="A126" s="15">
        <v>108</v>
      </c>
      <c r="B126" s="13" t="str">
        <f>IF(A126&lt;=Dati!$D$18,"Rata "&amp;'Piano amm.to'!A126,IF(A126=Dati!$D$18+1,"Riscatto",""))</f>
        <v/>
      </c>
      <c r="C126" s="14" t="str">
        <f>IF(AND(B126&lt;&gt;"",B126&lt;&gt;"Riscatto"),Dati!$D$26,IF(B126="Riscatto",IF(Dati!$C$13="€",Dati!$D$13,Dati!$E$14),""))</f>
        <v/>
      </c>
      <c r="D126" s="14" t="str">
        <f t="shared" si="2"/>
        <v/>
      </c>
      <c r="E126" s="14" t="str">
        <f>IF(AND(B126&lt;&gt;"",B126&lt;&gt;"Riscatto"),((F125)*(Dati!$D$24+Dati!$D$22)/VLOOKUP(Dati!$D$20,Dati!$B$42:$C$45,2,0)),"")</f>
        <v/>
      </c>
      <c r="F126" s="14" t="str">
        <f t="shared" si="3"/>
        <v/>
      </c>
    </row>
    <row r="127" spans="1:6" ht="14.25" customHeight="1" x14ac:dyDescent="0.2">
      <c r="A127" s="15">
        <v>109</v>
      </c>
      <c r="B127" s="13" t="str">
        <f>IF(A127&lt;=Dati!$D$18,"Rata "&amp;'Piano amm.to'!A127,IF(A127=Dati!$D$18+1,"Riscatto",""))</f>
        <v/>
      </c>
      <c r="C127" s="14" t="str">
        <f>IF(AND(B127&lt;&gt;"",B127&lt;&gt;"Riscatto"),Dati!$D$26,IF(B127="Riscatto",IF(Dati!$C$13="€",Dati!$D$13,Dati!$E$14),""))</f>
        <v/>
      </c>
      <c r="D127" s="14" t="str">
        <f t="shared" si="2"/>
        <v/>
      </c>
      <c r="E127" s="14" t="str">
        <f>IF(AND(B127&lt;&gt;"",B127&lt;&gt;"Riscatto"),((F126)*(Dati!$D$24+Dati!$D$22)/VLOOKUP(Dati!$D$20,Dati!$B$42:$C$45,2,0)),"")</f>
        <v/>
      </c>
      <c r="F127" s="14" t="str">
        <f t="shared" si="3"/>
        <v/>
      </c>
    </row>
    <row r="128" spans="1:6" ht="14.25" customHeight="1" x14ac:dyDescent="0.2">
      <c r="A128" s="15">
        <v>110</v>
      </c>
      <c r="B128" s="13" t="str">
        <f>IF(A128&lt;=Dati!$D$18,"Rata "&amp;'Piano amm.to'!A128,IF(A128=Dati!$D$18+1,"Riscatto",""))</f>
        <v/>
      </c>
      <c r="C128" s="14" t="str">
        <f>IF(AND(B128&lt;&gt;"",B128&lt;&gt;"Riscatto"),Dati!$D$26,IF(B128="Riscatto",IF(Dati!$C$13="€",Dati!$D$13,Dati!$E$14),""))</f>
        <v/>
      </c>
      <c r="D128" s="14" t="str">
        <f t="shared" si="2"/>
        <v/>
      </c>
      <c r="E128" s="14" t="str">
        <f>IF(AND(B128&lt;&gt;"",B128&lt;&gt;"Riscatto"),((F127)*(Dati!$D$24+Dati!$D$22)/VLOOKUP(Dati!$D$20,Dati!$B$42:$C$45,2,0)),"")</f>
        <v/>
      </c>
      <c r="F128" s="14" t="str">
        <f t="shared" si="3"/>
        <v/>
      </c>
    </row>
    <row r="129" spans="1:6" ht="14.25" customHeight="1" x14ac:dyDescent="0.2">
      <c r="A129" s="15">
        <v>111</v>
      </c>
      <c r="B129" s="13" t="str">
        <f>IF(A129&lt;=Dati!$D$18,"Rata "&amp;'Piano amm.to'!A129,IF(A129=Dati!$D$18+1,"Riscatto",""))</f>
        <v/>
      </c>
      <c r="C129" s="14" t="str">
        <f>IF(AND(B129&lt;&gt;"",B129&lt;&gt;"Riscatto"),Dati!$D$26,IF(B129="Riscatto",IF(Dati!$C$13="€",Dati!$D$13,Dati!$E$14),""))</f>
        <v/>
      </c>
      <c r="D129" s="14" t="str">
        <f t="shared" si="2"/>
        <v/>
      </c>
      <c r="E129" s="14" t="str">
        <f>IF(AND(B129&lt;&gt;"",B129&lt;&gt;"Riscatto"),((F128)*(Dati!$D$24+Dati!$D$22)/VLOOKUP(Dati!$D$20,Dati!$B$42:$C$45,2,0)),"")</f>
        <v/>
      </c>
      <c r="F129" s="14" t="str">
        <f t="shared" si="3"/>
        <v/>
      </c>
    </row>
    <row r="130" spans="1:6" ht="14.25" customHeight="1" x14ac:dyDescent="0.2">
      <c r="A130" s="15">
        <v>112</v>
      </c>
      <c r="B130" s="13" t="str">
        <f>IF(A130&lt;=Dati!$D$18,"Rata "&amp;'Piano amm.to'!A130,IF(A130=Dati!$D$18+1,"Riscatto",""))</f>
        <v/>
      </c>
      <c r="C130" s="14" t="str">
        <f>IF(AND(B130&lt;&gt;"",B130&lt;&gt;"Riscatto"),Dati!$D$26,IF(B130="Riscatto",IF(Dati!$C$13="€",Dati!$D$13,Dati!$E$14),""))</f>
        <v/>
      </c>
      <c r="D130" s="14" t="str">
        <f t="shared" si="2"/>
        <v/>
      </c>
      <c r="E130" s="14" t="str">
        <f>IF(AND(B130&lt;&gt;"",B130&lt;&gt;"Riscatto"),((F129)*(Dati!$D$24+Dati!$D$22)/VLOOKUP(Dati!$D$20,Dati!$B$42:$C$45,2,0)),"")</f>
        <v/>
      </c>
      <c r="F130" s="14" t="str">
        <f t="shared" si="3"/>
        <v/>
      </c>
    </row>
    <row r="131" spans="1:6" ht="14.25" customHeight="1" x14ac:dyDescent="0.2">
      <c r="A131" s="15">
        <v>113</v>
      </c>
      <c r="B131" s="13" t="str">
        <f>IF(A131&lt;=Dati!$D$18,"Rata "&amp;'Piano amm.to'!A131,IF(A131=Dati!$D$18+1,"Riscatto",""))</f>
        <v/>
      </c>
      <c r="C131" s="14" t="str">
        <f>IF(AND(B131&lt;&gt;"",B131&lt;&gt;"Riscatto"),Dati!$D$26,IF(B131="Riscatto",IF(Dati!$C$13="€",Dati!$D$13,Dati!$E$14),""))</f>
        <v/>
      </c>
      <c r="D131" s="14" t="str">
        <f t="shared" si="2"/>
        <v/>
      </c>
      <c r="E131" s="14" t="str">
        <f>IF(AND(B131&lt;&gt;"",B131&lt;&gt;"Riscatto"),((F130)*(Dati!$D$24+Dati!$D$22)/VLOOKUP(Dati!$D$20,Dati!$B$42:$C$45,2,0)),"")</f>
        <v/>
      </c>
      <c r="F131" s="14" t="str">
        <f t="shared" si="3"/>
        <v/>
      </c>
    </row>
    <row r="132" spans="1:6" ht="14.25" customHeight="1" x14ac:dyDescent="0.2">
      <c r="A132" s="15">
        <v>114</v>
      </c>
      <c r="B132" s="13" t="str">
        <f>IF(A132&lt;=Dati!$D$18,"Rata "&amp;'Piano amm.to'!A132,IF(A132=Dati!$D$18+1,"Riscatto",""))</f>
        <v/>
      </c>
      <c r="C132" s="14" t="str">
        <f>IF(AND(B132&lt;&gt;"",B132&lt;&gt;"Riscatto"),Dati!$D$26,IF(B132="Riscatto",IF(Dati!$C$13="€",Dati!$D$13,Dati!$E$14),""))</f>
        <v/>
      </c>
      <c r="D132" s="14" t="str">
        <f t="shared" si="2"/>
        <v/>
      </c>
      <c r="E132" s="14" t="str">
        <f>IF(AND(B132&lt;&gt;"",B132&lt;&gt;"Riscatto"),((F131)*(Dati!$D$24+Dati!$D$22)/VLOOKUP(Dati!$D$20,Dati!$B$42:$C$45,2,0)),"")</f>
        <v/>
      </c>
      <c r="F132" s="14" t="str">
        <f t="shared" si="3"/>
        <v/>
      </c>
    </row>
    <row r="133" spans="1:6" ht="14.25" customHeight="1" x14ac:dyDescent="0.2">
      <c r="A133" s="15">
        <v>115</v>
      </c>
      <c r="B133" s="13" t="str">
        <f>IF(A133&lt;=Dati!$D$18,"Rata "&amp;'Piano amm.to'!A133,IF(A133=Dati!$D$18+1,"Riscatto",""))</f>
        <v/>
      </c>
      <c r="C133" s="14" t="str">
        <f>IF(AND(B133&lt;&gt;"",B133&lt;&gt;"Riscatto"),Dati!$D$26,IF(B133="Riscatto",IF(Dati!$C$13="€",Dati!$D$13,Dati!$E$14),""))</f>
        <v/>
      </c>
      <c r="D133" s="14" t="str">
        <f t="shared" si="2"/>
        <v/>
      </c>
      <c r="E133" s="14" t="str">
        <f>IF(AND(B133&lt;&gt;"",B133&lt;&gt;"Riscatto"),((F132)*(Dati!$D$24+Dati!$D$22)/VLOOKUP(Dati!$D$20,Dati!$B$42:$C$45,2,0)),"")</f>
        <v/>
      </c>
      <c r="F133" s="14" t="str">
        <f t="shared" si="3"/>
        <v/>
      </c>
    </row>
    <row r="134" spans="1:6" ht="14.25" customHeight="1" x14ac:dyDescent="0.2">
      <c r="A134" s="15">
        <v>116</v>
      </c>
      <c r="B134" s="13" t="str">
        <f>IF(A134&lt;=Dati!$D$18,"Rata "&amp;'Piano amm.to'!A134,IF(A134=Dati!$D$18+1,"Riscatto",""))</f>
        <v/>
      </c>
      <c r="C134" s="14" t="str">
        <f>IF(AND(B134&lt;&gt;"",B134&lt;&gt;"Riscatto"),Dati!$D$26,IF(B134="Riscatto",IF(Dati!$C$13="€",Dati!$D$13,Dati!$E$14),""))</f>
        <v/>
      </c>
      <c r="D134" s="14" t="str">
        <f t="shared" si="2"/>
        <v/>
      </c>
      <c r="E134" s="14" t="str">
        <f>IF(AND(B134&lt;&gt;"",B134&lt;&gt;"Riscatto"),((F133)*(Dati!$D$24+Dati!$D$22)/VLOOKUP(Dati!$D$20,Dati!$B$42:$C$45,2,0)),"")</f>
        <v/>
      </c>
      <c r="F134" s="14" t="str">
        <f t="shared" si="3"/>
        <v/>
      </c>
    </row>
    <row r="135" spans="1:6" ht="14.25" customHeight="1" x14ac:dyDescent="0.2">
      <c r="A135" s="15">
        <v>117</v>
      </c>
      <c r="B135" s="13" t="str">
        <f>IF(A135&lt;=Dati!$D$18,"Rata "&amp;'Piano amm.to'!A135,IF(A135=Dati!$D$18+1,"Riscatto",""))</f>
        <v/>
      </c>
      <c r="C135" s="14" t="str">
        <f>IF(AND(B135&lt;&gt;"",B135&lt;&gt;"Riscatto"),Dati!$D$26,IF(B135="Riscatto",IF(Dati!$C$13="€",Dati!$D$13,Dati!$E$14),""))</f>
        <v/>
      </c>
      <c r="D135" s="14" t="str">
        <f t="shared" si="2"/>
        <v/>
      </c>
      <c r="E135" s="14" t="str">
        <f>IF(AND(B135&lt;&gt;"",B135&lt;&gt;"Riscatto"),((F134)*(Dati!$D$24+Dati!$D$22)/VLOOKUP(Dati!$D$20,Dati!$B$42:$C$45,2,0)),"")</f>
        <v/>
      </c>
      <c r="F135" s="14" t="str">
        <f t="shared" si="3"/>
        <v/>
      </c>
    </row>
    <row r="136" spans="1:6" ht="14.25" customHeight="1" x14ac:dyDescent="0.2">
      <c r="A136" s="15">
        <v>118</v>
      </c>
      <c r="B136" s="13" t="str">
        <f>IF(A136&lt;=Dati!$D$18,"Rata "&amp;'Piano amm.to'!A136,IF(A136=Dati!$D$18+1,"Riscatto",""))</f>
        <v/>
      </c>
      <c r="C136" s="14" t="str">
        <f>IF(AND(B136&lt;&gt;"",B136&lt;&gt;"Riscatto"),Dati!$D$26,IF(B136="Riscatto",IF(Dati!$C$13="€",Dati!$D$13,Dati!$E$14),""))</f>
        <v/>
      </c>
      <c r="D136" s="14" t="str">
        <f t="shared" si="2"/>
        <v/>
      </c>
      <c r="E136" s="14" t="str">
        <f>IF(AND(B136&lt;&gt;"",B136&lt;&gt;"Riscatto"),((F135)*(Dati!$D$24+Dati!$D$22)/VLOOKUP(Dati!$D$20,Dati!$B$42:$C$45,2,0)),"")</f>
        <v/>
      </c>
      <c r="F136" s="14" t="str">
        <f t="shared" si="3"/>
        <v/>
      </c>
    </row>
    <row r="137" spans="1:6" ht="14.25" customHeight="1" x14ac:dyDescent="0.2">
      <c r="A137" s="15">
        <v>119</v>
      </c>
      <c r="B137" s="13" t="str">
        <f>IF(A137&lt;=Dati!$D$18,"Rata "&amp;'Piano amm.to'!A137,IF(A137=Dati!$D$18+1,"Riscatto",""))</f>
        <v/>
      </c>
      <c r="C137" s="14" t="str">
        <f>IF(AND(B137&lt;&gt;"",B137&lt;&gt;"Riscatto"),Dati!$D$26,IF(B137="Riscatto",IF(Dati!$C$13="€",Dati!$D$13,Dati!$E$14),""))</f>
        <v/>
      </c>
      <c r="D137" s="14" t="str">
        <f t="shared" si="2"/>
        <v/>
      </c>
      <c r="E137" s="14" t="str">
        <f>IF(AND(B137&lt;&gt;"",B137&lt;&gt;"Riscatto"),((F136)*(Dati!$D$24+Dati!$D$22)/VLOOKUP(Dati!$D$20,Dati!$B$42:$C$45,2,0)),"")</f>
        <v/>
      </c>
      <c r="F137" s="14" t="str">
        <f t="shared" si="3"/>
        <v/>
      </c>
    </row>
    <row r="138" spans="1:6" ht="14.25" customHeight="1" x14ac:dyDescent="0.2">
      <c r="A138" s="15">
        <v>120</v>
      </c>
      <c r="B138" s="13" t="str">
        <f>IF(A138&lt;=Dati!$D$18,"Rata "&amp;'Piano amm.to'!A138,IF(A138=Dati!$D$18+1,"Riscatto",""))</f>
        <v/>
      </c>
      <c r="C138" s="14" t="str">
        <f>IF(AND(B138&lt;&gt;"",B138&lt;&gt;"Riscatto"),Dati!$D$26,IF(B138="Riscatto",IF(Dati!$C$13="€",Dati!$D$13,Dati!$E$14),""))</f>
        <v/>
      </c>
      <c r="D138" s="14" t="str">
        <f t="shared" si="2"/>
        <v/>
      </c>
      <c r="E138" s="14" t="str">
        <f>IF(AND(B138&lt;&gt;"",B138&lt;&gt;"Riscatto"),((F137)*(Dati!$D$24+Dati!$D$22)/VLOOKUP(Dati!$D$20,Dati!$B$42:$C$45,2,0)),"")</f>
        <v/>
      </c>
      <c r="F138" s="14" t="str">
        <f t="shared" si="3"/>
        <v/>
      </c>
    </row>
    <row r="139" spans="1:6" ht="14.25" customHeight="1" x14ac:dyDescent="0.2">
      <c r="A139" s="15">
        <v>121</v>
      </c>
      <c r="B139" s="13" t="str">
        <f>IF(A139&lt;=Dati!$D$18,"Rata "&amp;'Piano amm.to'!A139,IF(A139=Dati!$D$18+1,"Riscatto",""))</f>
        <v/>
      </c>
      <c r="C139" s="14" t="str">
        <f>IF(AND(B139&lt;&gt;"",B139&lt;&gt;"Riscatto"),Dati!$D$26,IF(B139="Riscatto",IF(Dati!$C$13="€",Dati!$D$13,Dati!$E$14),""))</f>
        <v/>
      </c>
      <c r="D139" s="14" t="str">
        <f t="shared" si="2"/>
        <v/>
      </c>
      <c r="E139" s="14" t="str">
        <f>IF(AND(B139&lt;&gt;"",B139&lt;&gt;"Riscatto"),((F138)*(Dati!$D$24+Dati!$D$22)/VLOOKUP(Dati!$D$20,Dati!$B$42:$C$45,2,0)),"")</f>
        <v/>
      </c>
      <c r="F139" s="14" t="str">
        <f t="shared" si="3"/>
        <v/>
      </c>
    </row>
    <row r="140" spans="1:6" ht="14.25" customHeight="1" x14ac:dyDescent="0.2">
      <c r="A140" s="15">
        <v>122</v>
      </c>
      <c r="B140" s="13" t="str">
        <f>IF(A140&lt;=Dati!$D$18,"Rata "&amp;'Piano amm.to'!A140,IF(A140=Dati!$D$18+1,"Riscatto",""))</f>
        <v/>
      </c>
      <c r="C140" s="14" t="str">
        <f>IF(AND(B140&lt;&gt;"",B140&lt;&gt;"Riscatto"),Dati!$D$26,IF(B140="Riscatto",IF(Dati!$C$13="€",Dati!$D$13,Dati!$E$14),""))</f>
        <v/>
      </c>
      <c r="D140" s="14" t="str">
        <f t="shared" si="2"/>
        <v/>
      </c>
      <c r="E140" s="14" t="str">
        <f>IF(AND(B140&lt;&gt;"",B140&lt;&gt;"Riscatto"),((F139)*(Dati!$D$24+Dati!$D$22)/VLOOKUP(Dati!$D$20,Dati!$B$42:$C$45,2,0)),"")</f>
        <v/>
      </c>
      <c r="F140" s="14" t="str">
        <f t="shared" si="3"/>
        <v/>
      </c>
    </row>
    <row r="141" spans="1:6" ht="14.25" customHeight="1" x14ac:dyDescent="0.2">
      <c r="A141" s="15">
        <v>123</v>
      </c>
      <c r="B141" s="13" t="str">
        <f>IF(A141&lt;=Dati!$D$18,"Rata "&amp;'Piano amm.to'!A141,IF(A141=Dati!$D$18+1,"Riscatto",""))</f>
        <v/>
      </c>
      <c r="C141" s="14" t="str">
        <f>IF(AND(B141&lt;&gt;"",B141&lt;&gt;"Riscatto"),Dati!$D$26,IF(B141="Riscatto",IF(Dati!$C$13="€",Dati!$D$13,Dati!$E$14),""))</f>
        <v/>
      </c>
      <c r="D141" s="14" t="str">
        <f t="shared" si="2"/>
        <v/>
      </c>
      <c r="E141" s="14" t="str">
        <f>IF(AND(B141&lt;&gt;"",B141&lt;&gt;"Riscatto"),((F140)*(Dati!$D$24+Dati!$D$22)/VLOOKUP(Dati!$D$20,Dati!$B$42:$C$45,2,0)),"")</f>
        <v/>
      </c>
      <c r="F141" s="14" t="str">
        <f t="shared" si="3"/>
        <v/>
      </c>
    </row>
    <row r="142" spans="1:6" ht="14.25" customHeight="1" x14ac:dyDescent="0.2">
      <c r="A142" s="15">
        <v>124</v>
      </c>
      <c r="B142" s="13" t="str">
        <f>IF(A142&lt;=Dati!$D$18,"Rata "&amp;'Piano amm.to'!A142,IF(A142=Dati!$D$18+1,"Riscatto",""))</f>
        <v/>
      </c>
      <c r="C142" s="14" t="str">
        <f>IF(AND(B142&lt;&gt;"",B142&lt;&gt;"Riscatto"),Dati!$D$26,IF(B142="Riscatto",IF(Dati!$C$13="€",Dati!$D$13,Dati!$E$14),""))</f>
        <v/>
      </c>
      <c r="D142" s="14" t="str">
        <f t="shared" si="2"/>
        <v/>
      </c>
      <c r="E142" s="14" t="str">
        <f>IF(AND(B142&lt;&gt;"",B142&lt;&gt;"Riscatto"),((F141)*(Dati!$D$24+Dati!$D$22)/VLOOKUP(Dati!$D$20,Dati!$B$42:$C$45,2,0)),"")</f>
        <v/>
      </c>
      <c r="F142" s="14" t="str">
        <f t="shared" si="3"/>
        <v/>
      </c>
    </row>
    <row r="143" spans="1:6" ht="14.25" customHeight="1" x14ac:dyDescent="0.2">
      <c r="A143" s="15">
        <v>125</v>
      </c>
      <c r="B143" s="13" t="str">
        <f>IF(A143&lt;=Dati!$D$18,"Rata "&amp;'Piano amm.to'!A143,IF(A143=Dati!$D$18+1,"Riscatto",""))</f>
        <v/>
      </c>
      <c r="C143" s="14" t="str">
        <f>IF(AND(B143&lt;&gt;"",B143&lt;&gt;"Riscatto"),Dati!$D$26,IF(B143="Riscatto",IF(Dati!$C$13="€",Dati!$D$13,Dati!$E$14),""))</f>
        <v/>
      </c>
      <c r="D143" s="14" t="str">
        <f t="shared" si="2"/>
        <v/>
      </c>
      <c r="E143" s="14" t="str">
        <f>IF(AND(B143&lt;&gt;"",B143&lt;&gt;"Riscatto"),((F142)*(Dati!$D$24+Dati!$D$22)/VLOOKUP(Dati!$D$20,Dati!$B$42:$C$45,2,0)),"")</f>
        <v/>
      </c>
      <c r="F143" s="14" t="str">
        <f t="shared" si="3"/>
        <v/>
      </c>
    </row>
    <row r="144" spans="1:6" ht="14.25" customHeight="1" x14ac:dyDescent="0.2">
      <c r="A144" s="15">
        <v>126</v>
      </c>
      <c r="B144" s="13" t="str">
        <f>IF(A144&lt;=Dati!$D$18,"Rata "&amp;'Piano amm.to'!A144,IF(A144=Dati!$D$18+1,"Riscatto",""))</f>
        <v/>
      </c>
      <c r="C144" s="14" t="str">
        <f>IF(AND(B144&lt;&gt;"",B144&lt;&gt;"Riscatto"),Dati!$D$26,IF(B144="Riscatto",IF(Dati!$C$13="€",Dati!$D$13,Dati!$E$14),""))</f>
        <v/>
      </c>
      <c r="D144" s="14" t="str">
        <f t="shared" si="2"/>
        <v/>
      </c>
      <c r="E144" s="14" t="str">
        <f>IF(AND(B144&lt;&gt;"",B144&lt;&gt;"Riscatto"),((F143)*(Dati!$D$24+Dati!$D$22)/VLOOKUP(Dati!$D$20,Dati!$B$42:$C$45,2,0)),"")</f>
        <v/>
      </c>
      <c r="F144" s="14" t="str">
        <f t="shared" si="3"/>
        <v/>
      </c>
    </row>
    <row r="145" spans="1:6" ht="14.25" customHeight="1" x14ac:dyDescent="0.2">
      <c r="A145" s="15">
        <v>127</v>
      </c>
      <c r="B145" s="13" t="str">
        <f>IF(A145&lt;=Dati!$D$18,"Rata "&amp;'Piano amm.to'!A145,IF(A145=Dati!$D$18+1,"Riscatto",""))</f>
        <v/>
      </c>
      <c r="C145" s="14" t="str">
        <f>IF(AND(B145&lt;&gt;"",B145&lt;&gt;"Riscatto"),Dati!$D$26,IF(B145="Riscatto",IF(Dati!$C$13="€",Dati!$D$13,Dati!$E$14),""))</f>
        <v/>
      </c>
      <c r="D145" s="14" t="str">
        <f t="shared" si="2"/>
        <v/>
      </c>
      <c r="E145" s="14" t="str">
        <f>IF(AND(B145&lt;&gt;"",B145&lt;&gt;"Riscatto"),((F144)*(Dati!$D$24+Dati!$D$22)/VLOOKUP(Dati!$D$20,Dati!$B$42:$C$45,2,0)),"")</f>
        <v/>
      </c>
      <c r="F145" s="14" t="str">
        <f t="shared" si="3"/>
        <v/>
      </c>
    </row>
    <row r="146" spans="1:6" ht="14.25" customHeight="1" x14ac:dyDescent="0.2">
      <c r="A146" s="15">
        <v>128</v>
      </c>
      <c r="B146" s="13" t="str">
        <f>IF(A146&lt;=Dati!$D$18,"Rata "&amp;'Piano amm.to'!A146,IF(A146=Dati!$D$18+1,"Riscatto",""))</f>
        <v/>
      </c>
      <c r="C146" s="14" t="str">
        <f>IF(AND(B146&lt;&gt;"",B146&lt;&gt;"Riscatto"),Dati!$D$26,IF(B146="Riscatto",IF(Dati!$C$13="€",Dati!$D$13,Dati!$E$14),""))</f>
        <v/>
      </c>
      <c r="D146" s="14" t="str">
        <f t="shared" si="2"/>
        <v/>
      </c>
      <c r="E146" s="14" t="str">
        <f>IF(AND(B146&lt;&gt;"",B146&lt;&gt;"Riscatto"),((F145)*(Dati!$D$24+Dati!$D$22)/VLOOKUP(Dati!$D$20,Dati!$B$42:$C$45,2,0)),"")</f>
        <v/>
      </c>
      <c r="F146" s="14" t="str">
        <f t="shared" si="3"/>
        <v/>
      </c>
    </row>
    <row r="147" spans="1:6" ht="14.25" customHeight="1" x14ac:dyDescent="0.2">
      <c r="A147" s="15">
        <v>129</v>
      </c>
      <c r="B147" s="13" t="str">
        <f>IF(A147&lt;=Dati!$D$18,"Rata "&amp;'Piano amm.to'!A147,IF(A147=Dati!$D$18+1,"Riscatto",""))</f>
        <v/>
      </c>
      <c r="C147" s="14" t="str">
        <f>IF(AND(B147&lt;&gt;"",B147&lt;&gt;"Riscatto"),Dati!$D$26,IF(B147="Riscatto",IF(Dati!$C$13="€",Dati!$D$13,Dati!$E$14),""))</f>
        <v/>
      </c>
      <c r="D147" s="14" t="str">
        <f t="shared" si="2"/>
        <v/>
      </c>
      <c r="E147" s="14" t="str">
        <f>IF(AND(B147&lt;&gt;"",B147&lt;&gt;"Riscatto"),((F146)*(Dati!$D$24+Dati!$D$22)/VLOOKUP(Dati!$D$20,Dati!$B$42:$C$45,2,0)),"")</f>
        <v/>
      </c>
      <c r="F147" s="14" t="str">
        <f t="shared" si="3"/>
        <v/>
      </c>
    </row>
    <row r="148" spans="1:6" ht="14.25" customHeight="1" x14ac:dyDescent="0.2">
      <c r="A148" s="15">
        <v>130</v>
      </c>
      <c r="B148" s="13" t="str">
        <f>IF(A148&lt;=Dati!$D$18,"Rata "&amp;'Piano amm.to'!A148,IF(A148=Dati!$D$18+1,"Riscatto",""))</f>
        <v/>
      </c>
      <c r="C148" s="14" t="str">
        <f>IF(AND(B148&lt;&gt;"",B148&lt;&gt;"Riscatto"),Dati!$D$26,IF(B148="Riscatto",IF(Dati!$C$13="€",Dati!$D$13,Dati!$E$14),""))</f>
        <v/>
      </c>
      <c r="D148" s="14" t="str">
        <f t="shared" si="2"/>
        <v/>
      </c>
      <c r="E148" s="14" t="str">
        <f>IF(AND(B148&lt;&gt;"",B148&lt;&gt;"Riscatto"),((F147)*(Dati!$D$24+Dati!$D$22)/VLOOKUP(Dati!$D$20,Dati!$B$42:$C$45,2,0)),"")</f>
        <v/>
      </c>
      <c r="F148" s="14" t="str">
        <f t="shared" si="3"/>
        <v/>
      </c>
    </row>
    <row r="149" spans="1:6" ht="14.25" customHeight="1" x14ac:dyDescent="0.2">
      <c r="A149" s="15">
        <v>131</v>
      </c>
      <c r="B149" s="13" t="str">
        <f>IF(A149&lt;=Dati!$D$18,"Rata "&amp;'Piano amm.to'!A149,IF(A149=Dati!$D$18+1,"Riscatto",""))</f>
        <v/>
      </c>
      <c r="C149" s="14" t="str">
        <f>IF(AND(B149&lt;&gt;"",B149&lt;&gt;"Riscatto"),Dati!$D$26,IF(B149="Riscatto",IF(Dati!$C$13="€",Dati!$D$13,Dati!$E$14),""))</f>
        <v/>
      </c>
      <c r="D149" s="14" t="str">
        <f t="shared" ref="D149:D212" si="4">IF(B149="Riscatto",C149,IF(B149&lt;&gt;"",+C149-E149,""))</f>
        <v/>
      </c>
      <c r="E149" s="14" t="str">
        <f>IF(AND(B149&lt;&gt;"",B149&lt;&gt;"Riscatto"),((F148)*(Dati!$D$24+Dati!$D$22)/VLOOKUP(Dati!$D$20,Dati!$B$42:$C$45,2,0)),"")</f>
        <v/>
      </c>
      <c r="F149" s="14" t="str">
        <f t="shared" ref="F149:F212" si="5">IF(ISERROR(+F148-D149),"",+F148-D149)</f>
        <v/>
      </c>
    </row>
    <row r="150" spans="1:6" ht="14.25" customHeight="1" x14ac:dyDescent="0.2">
      <c r="A150" s="15">
        <v>132</v>
      </c>
      <c r="B150" s="13" t="str">
        <f>IF(A150&lt;=Dati!$D$18,"Rata "&amp;'Piano amm.to'!A150,IF(A150=Dati!$D$18+1,"Riscatto",""))</f>
        <v/>
      </c>
      <c r="C150" s="14" t="str">
        <f>IF(AND(B150&lt;&gt;"",B150&lt;&gt;"Riscatto"),Dati!$D$26,IF(B150="Riscatto",IF(Dati!$C$13="€",Dati!$D$13,Dati!$E$14),""))</f>
        <v/>
      </c>
      <c r="D150" s="14" t="str">
        <f t="shared" si="4"/>
        <v/>
      </c>
      <c r="E150" s="14" t="str">
        <f>IF(AND(B150&lt;&gt;"",B150&lt;&gt;"Riscatto"),((F149)*(Dati!$D$24+Dati!$D$22)/VLOOKUP(Dati!$D$20,Dati!$B$42:$C$45,2,0)),"")</f>
        <v/>
      </c>
      <c r="F150" s="14" t="str">
        <f t="shared" si="5"/>
        <v/>
      </c>
    </row>
    <row r="151" spans="1:6" ht="14.25" customHeight="1" x14ac:dyDescent="0.2">
      <c r="A151" s="15">
        <v>133</v>
      </c>
      <c r="B151" s="13" t="str">
        <f>IF(A151&lt;=Dati!$D$18,"Rata "&amp;'Piano amm.to'!A151,IF(A151=Dati!$D$18+1,"Riscatto",""))</f>
        <v/>
      </c>
      <c r="C151" s="14" t="str">
        <f>IF(AND(B151&lt;&gt;"",B151&lt;&gt;"Riscatto"),Dati!$D$26,IF(B151="Riscatto",IF(Dati!$C$13="€",Dati!$D$13,Dati!$E$14),""))</f>
        <v/>
      </c>
      <c r="D151" s="14" t="str">
        <f t="shared" si="4"/>
        <v/>
      </c>
      <c r="E151" s="14" t="str">
        <f>IF(AND(B151&lt;&gt;"",B151&lt;&gt;"Riscatto"),((F150)*(Dati!$D$24+Dati!$D$22)/VLOOKUP(Dati!$D$20,Dati!$B$42:$C$45,2,0)),"")</f>
        <v/>
      </c>
      <c r="F151" s="14" t="str">
        <f t="shared" si="5"/>
        <v/>
      </c>
    </row>
    <row r="152" spans="1:6" ht="14.25" customHeight="1" x14ac:dyDescent="0.2">
      <c r="A152" s="15">
        <v>134</v>
      </c>
      <c r="B152" s="13" t="str">
        <f>IF(A152&lt;=Dati!$D$18,"Rata "&amp;'Piano amm.to'!A152,IF(A152=Dati!$D$18+1,"Riscatto",""))</f>
        <v/>
      </c>
      <c r="C152" s="14" t="str">
        <f>IF(AND(B152&lt;&gt;"",B152&lt;&gt;"Riscatto"),Dati!$D$26,IF(B152="Riscatto",IF(Dati!$C$13="€",Dati!$D$13,Dati!$E$14),""))</f>
        <v/>
      </c>
      <c r="D152" s="14" t="str">
        <f t="shared" si="4"/>
        <v/>
      </c>
      <c r="E152" s="14" t="str">
        <f>IF(AND(B152&lt;&gt;"",B152&lt;&gt;"Riscatto"),((F151)*(Dati!$D$24+Dati!$D$22)/VLOOKUP(Dati!$D$20,Dati!$B$42:$C$45,2,0)),"")</f>
        <v/>
      </c>
      <c r="F152" s="14" t="str">
        <f t="shared" si="5"/>
        <v/>
      </c>
    </row>
    <row r="153" spans="1:6" ht="14.25" customHeight="1" x14ac:dyDescent="0.2">
      <c r="A153" s="15">
        <v>135</v>
      </c>
      <c r="B153" s="13" t="str">
        <f>IF(A153&lt;=Dati!$D$18,"Rata "&amp;'Piano amm.to'!A153,IF(A153=Dati!$D$18+1,"Riscatto",""))</f>
        <v/>
      </c>
      <c r="C153" s="14" t="str">
        <f>IF(AND(B153&lt;&gt;"",B153&lt;&gt;"Riscatto"),Dati!$D$26,IF(B153="Riscatto",IF(Dati!$C$13="€",Dati!$D$13,Dati!$E$14),""))</f>
        <v/>
      </c>
      <c r="D153" s="14" t="str">
        <f t="shared" si="4"/>
        <v/>
      </c>
      <c r="E153" s="14" t="str">
        <f>IF(AND(B153&lt;&gt;"",B153&lt;&gt;"Riscatto"),((F152)*(Dati!$D$24+Dati!$D$22)/VLOOKUP(Dati!$D$20,Dati!$B$42:$C$45,2,0)),"")</f>
        <v/>
      </c>
      <c r="F153" s="14" t="str">
        <f t="shared" si="5"/>
        <v/>
      </c>
    </row>
    <row r="154" spans="1:6" ht="14.25" customHeight="1" x14ac:dyDescent="0.2">
      <c r="A154" s="15">
        <v>136</v>
      </c>
      <c r="B154" s="13" t="str">
        <f>IF(A154&lt;=Dati!$D$18,"Rata "&amp;'Piano amm.to'!A154,IF(A154=Dati!$D$18+1,"Riscatto",""))</f>
        <v/>
      </c>
      <c r="C154" s="14" t="str">
        <f>IF(AND(B154&lt;&gt;"",B154&lt;&gt;"Riscatto"),Dati!$D$26,IF(B154="Riscatto",IF(Dati!$C$13="€",Dati!$D$13,Dati!$E$14),""))</f>
        <v/>
      </c>
      <c r="D154" s="14" t="str">
        <f t="shared" si="4"/>
        <v/>
      </c>
      <c r="E154" s="14" t="str">
        <f>IF(AND(B154&lt;&gt;"",B154&lt;&gt;"Riscatto"),((F153)*(Dati!$D$24+Dati!$D$22)/VLOOKUP(Dati!$D$20,Dati!$B$42:$C$45,2,0)),"")</f>
        <v/>
      </c>
      <c r="F154" s="14" t="str">
        <f t="shared" si="5"/>
        <v/>
      </c>
    </row>
    <row r="155" spans="1:6" ht="14.25" customHeight="1" x14ac:dyDescent="0.2">
      <c r="A155" s="15">
        <v>137</v>
      </c>
      <c r="B155" s="13" t="str">
        <f>IF(A155&lt;=Dati!$D$18,"Rata "&amp;'Piano amm.to'!A155,IF(A155=Dati!$D$18+1,"Riscatto",""))</f>
        <v/>
      </c>
      <c r="C155" s="14" t="str">
        <f>IF(AND(B155&lt;&gt;"",B155&lt;&gt;"Riscatto"),Dati!$D$26,IF(B155="Riscatto",IF(Dati!$C$13="€",Dati!$D$13,Dati!$E$14),""))</f>
        <v/>
      </c>
      <c r="D155" s="14" t="str">
        <f t="shared" si="4"/>
        <v/>
      </c>
      <c r="E155" s="14" t="str">
        <f>IF(AND(B155&lt;&gt;"",B155&lt;&gt;"Riscatto"),((F154)*(Dati!$D$24+Dati!$D$22)/VLOOKUP(Dati!$D$20,Dati!$B$42:$C$45,2,0)),"")</f>
        <v/>
      </c>
      <c r="F155" s="14" t="str">
        <f t="shared" si="5"/>
        <v/>
      </c>
    </row>
    <row r="156" spans="1:6" ht="14.25" customHeight="1" x14ac:dyDescent="0.2">
      <c r="A156" s="15">
        <v>138</v>
      </c>
      <c r="B156" s="13" t="str">
        <f>IF(A156&lt;=Dati!$D$18,"Rata "&amp;'Piano amm.to'!A156,IF(A156=Dati!$D$18+1,"Riscatto",""))</f>
        <v/>
      </c>
      <c r="C156" s="14" t="str">
        <f>IF(AND(B156&lt;&gt;"",B156&lt;&gt;"Riscatto"),Dati!$D$26,IF(B156="Riscatto",IF(Dati!$C$13="€",Dati!$D$13,Dati!$E$14),""))</f>
        <v/>
      </c>
      <c r="D156" s="14" t="str">
        <f t="shared" si="4"/>
        <v/>
      </c>
      <c r="E156" s="14" t="str">
        <f>IF(AND(B156&lt;&gt;"",B156&lt;&gt;"Riscatto"),((F155)*(Dati!$D$24+Dati!$D$22)/VLOOKUP(Dati!$D$20,Dati!$B$42:$C$45,2,0)),"")</f>
        <v/>
      </c>
      <c r="F156" s="14" t="str">
        <f t="shared" si="5"/>
        <v/>
      </c>
    </row>
    <row r="157" spans="1:6" ht="14.25" customHeight="1" x14ac:dyDescent="0.2">
      <c r="A157" s="15">
        <v>139</v>
      </c>
      <c r="B157" s="13" t="str">
        <f>IF(A157&lt;=Dati!$D$18,"Rata "&amp;'Piano amm.to'!A157,IF(A157=Dati!$D$18+1,"Riscatto",""))</f>
        <v/>
      </c>
      <c r="C157" s="14" t="str">
        <f>IF(AND(B157&lt;&gt;"",B157&lt;&gt;"Riscatto"),Dati!$D$26,IF(B157="Riscatto",IF(Dati!$C$13="€",Dati!$D$13,Dati!$E$14),""))</f>
        <v/>
      </c>
      <c r="D157" s="14" t="str">
        <f t="shared" si="4"/>
        <v/>
      </c>
      <c r="E157" s="14" t="str">
        <f>IF(AND(B157&lt;&gt;"",B157&lt;&gt;"Riscatto"),((F156)*(Dati!$D$24+Dati!$D$22)/VLOOKUP(Dati!$D$20,Dati!$B$42:$C$45,2,0)),"")</f>
        <v/>
      </c>
      <c r="F157" s="14" t="str">
        <f t="shared" si="5"/>
        <v/>
      </c>
    </row>
    <row r="158" spans="1:6" ht="14.25" customHeight="1" x14ac:dyDescent="0.2">
      <c r="A158" s="15">
        <v>140</v>
      </c>
      <c r="B158" s="13" t="str">
        <f>IF(A158&lt;=Dati!$D$18,"Rata "&amp;'Piano amm.to'!A158,IF(A158=Dati!$D$18+1,"Riscatto",""))</f>
        <v/>
      </c>
      <c r="C158" s="14" t="str">
        <f>IF(AND(B158&lt;&gt;"",B158&lt;&gt;"Riscatto"),Dati!$D$26,IF(B158="Riscatto",IF(Dati!$C$13="€",Dati!$D$13,Dati!$E$14),""))</f>
        <v/>
      </c>
      <c r="D158" s="14" t="str">
        <f t="shared" si="4"/>
        <v/>
      </c>
      <c r="E158" s="14" t="str">
        <f>IF(AND(B158&lt;&gt;"",B158&lt;&gt;"Riscatto"),((F157)*(Dati!$D$24+Dati!$D$22)/VLOOKUP(Dati!$D$20,Dati!$B$42:$C$45,2,0)),"")</f>
        <v/>
      </c>
      <c r="F158" s="14" t="str">
        <f t="shared" si="5"/>
        <v/>
      </c>
    </row>
    <row r="159" spans="1:6" ht="14.25" customHeight="1" x14ac:dyDescent="0.2">
      <c r="A159" s="15">
        <v>141</v>
      </c>
      <c r="B159" s="13" t="str">
        <f>IF(A159&lt;=Dati!$D$18,"Rata "&amp;'Piano amm.to'!A159,IF(A159=Dati!$D$18+1,"Riscatto",""))</f>
        <v/>
      </c>
      <c r="C159" s="14" t="str">
        <f>IF(AND(B159&lt;&gt;"",B159&lt;&gt;"Riscatto"),Dati!$D$26,IF(B159="Riscatto",IF(Dati!$C$13="€",Dati!$D$13,Dati!$E$14),""))</f>
        <v/>
      </c>
      <c r="D159" s="14" t="str">
        <f t="shared" si="4"/>
        <v/>
      </c>
      <c r="E159" s="14" t="str">
        <f>IF(AND(B159&lt;&gt;"",B159&lt;&gt;"Riscatto"),((F158)*(Dati!$D$24+Dati!$D$22)/VLOOKUP(Dati!$D$20,Dati!$B$42:$C$45,2,0)),"")</f>
        <v/>
      </c>
      <c r="F159" s="14" t="str">
        <f t="shared" si="5"/>
        <v/>
      </c>
    </row>
    <row r="160" spans="1:6" ht="14.25" customHeight="1" x14ac:dyDescent="0.2">
      <c r="A160" s="15">
        <v>142</v>
      </c>
      <c r="B160" s="13" t="str">
        <f>IF(A160&lt;=Dati!$D$18,"Rata "&amp;'Piano amm.to'!A160,IF(A160=Dati!$D$18+1,"Riscatto",""))</f>
        <v/>
      </c>
      <c r="C160" s="14" t="str">
        <f>IF(AND(B160&lt;&gt;"",B160&lt;&gt;"Riscatto"),Dati!$D$26,IF(B160="Riscatto",IF(Dati!$C$13="€",Dati!$D$13,Dati!$E$14),""))</f>
        <v/>
      </c>
      <c r="D160" s="14" t="str">
        <f t="shared" si="4"/>
        <v/>
      </c>
      <c r="E160" s="14" t="str">
        <f>IF(AND(B160&lt;&gt;"",B160&lt;&gt;"Riscatto"),((F159)*(Dati!$D$24+Dati!$D$22)/VLOOKUP(Dati!$D$20,Dati!$B$42:$C$45,2,0)),"")</f>
        <v/>
      </c>
      <c r="F160" s="14" t="str">
        <f t="shared" si="5"/>
        <v/>
      </c>
    </row>
    <row r="161" spans="1:6" ht="14.25" customHeight="1" x14ac:dyDescent="0.2">
      <c r="A161" s="15">
        <v>143</v>
      </c>
      <c r="B161" s="13" t="str">
        <f>IF(A161&lt;=Dati!$D$18,"Rata "&amp;'Piano amm.to'!A161,IF(A161=Dati!$D$18+1,"Riscatto",""))</f>
        <v/>
      </c>
      <c r="C161" s="14" t="str">
        <f>IF(AND(B161&lt;&gt;"",B161&lt;&gt;"Riscatto"),Dati!$D$26,IF(B161="Riscatto",IF(Dati!$C$13="€",Dati!$D$13,Dati!$E$14),""))</f>
        <v/>
      </c>
      <c r="D161" s="14" t="str">
        <f t="shared" si="4"/>
        <v/>
      </c>
      <c r="E161" s="14" t="str">
        <f>IF(AND(B161&lt;&gt;"",B161&lt;&gt;"Riscatto"),((F160)*(Dati!$D$24+Dati!$D$22)/VLOOKUP(Dati!$D$20,Dati!$B$42:$C$45,2,0)),"")</f>
        <v/>
      </c>
      <c r="F161" s="14" t="str">
        <f t="shared" si="5"/>
        <v/>
      </c>
    </row>
    <row r="162" spans="1:6" ht="14.25" customHeight="1" x14ac:dyDescent="0.2">
      <c r="A162" s="15">
        <v>144</v>
      </c>
      <c r="B162" s="13" t="str">
        <f>IF(A162&lt;=Dati!$D$18,"Rata "&amp;'Piano amm.to'!A162,IF(A162=Dati!$D$18+1,"Riscatto",""))</f>
        <v/>
      </c>
      <c r="C162" s="14" t="str">
        <f>IF(AND(B162&lt;&gt;"",B162&lt;&gt;"Riscatto"),Dati!$D$26,IF(B162="Riscatto",IF(Dati!$C$13="€",Dati!$D$13,Dati!$E$14),""))</f>
        <v/>
      </c>
      <c r="D162" s="14" t="str">
        <f t="shared" si="4"/>
        <v/>
      </c>
      <c r="E162" s="14" t="str">
        <f>IF(AND(B162&lt;&gt;"",B162&lt;&gt;"Riscatto"),((F161)*(Dati!$D$24+Dati!$D$22)/VLOOKUP(Dati!$D$20,Dati!$B$42:$C$45,2,0)),"")</f>
        <v/>
      </c>
      <c r="F162" s="14" t="str">
        <f t="shared" si="5"/>
        <v/>
      </c>
    </row>
    <row r="163" spans="1:6" ht="14.25" customHeight="1" x14ac:dyDescent="0.2">
      <c r="A163" s="15">
        <v>145</v>
      </c>
      <c r="B163" s="13" t="str">
        <f>IF(A163&lt;=Dati!$D$18,"Rata "&amp;'Piano amm.to'!A163,IF(A163=Dati!$D$18+1,"Riscatto",""))</f>
        <v/>
      </c>
      <c r="C163" s="14" t="str">
        <f>IF(AND(B163&lt;&gt;"",B163&lt;&gt;"Riscatto"),Dati!$D$26,IF(B163="Riscatto",IF(Dati!$C$13="€",Dati!$D$13,Dati!$E$14),""))</f>
        <v/>
      </c>
      <c r="D163" s="14" t="str">
        <f t="shared" si="4"/>
        <v/>
      </c>
      <c r="E163" s="14" t="str">
        <f>IF(AND(B163&lt;&gt;"",B163&lt;&gt;"Riscatto"),((F162)*(Dati!$D$24+Dati!$D$22)/VLOOKUP(Dati!$D$20,Dati!$B$42:$C$45,2,0)),"")</f>
        <v/>
      </c>
      <c r="F163" s="14" t="str">
        <f t="shared" si="5"/>
        <v/>
      </c>
    </row>
    <row r="164" spans="1:6" ht="14.25" customHeight="1" x14ac:dyDescent="0.2">
      <c r="A164" s="15">
        <v>146</v>
      </c>
      <c r="B164" s="13" t="str">
        <f>IF(A164&lt;=Dati!$D$18,"Rata "&amp;'Piano amm.to'!A164,IF(A164=Dati!$D$18+1,"Riscatto",""))</f>
        <v/>
      </c>
      <c r="C164" s="14" t="str">
        <f>IF(AND(B164&lt;&gt;"",B164&lt;&gt;"Riscatto"),Dati!$D$26,IF(B164="Riscatto",IF(Dati!$C$13="€",Dati!$D$13,Dati!$E$14),""))</f>
        <v/>
      </c>
      <c r="D164" s="14" t="str">
        <f t="shared" si="4"/>
        <v/>
      </c>
      <c r="E164" s="14" t="str">
        <f>IF(AND(B164&lt;&gt;"",B164&lt;&gt;"Riscatto"),((F163)*(Dati!$D$24+Dati!$D$22)/VLOOKUP(Dati!$D$20,Dati!$B$42:$C$45,2,0)),"")</f>
        <v/>
      </c>
      <c r="F164" s="14" t="str">
        <f t="shared" si="5"/>
        <v/>
      </c>
    </row>
    <row r="165" spans="1:6" ht="14.25" customHeight="1" x14ac:dyDescent="0.2">
      <c r="A165" s="15">
        <v>147</v>
      </c>
      <c r="B165" s="13" t="str">
        <f>IF(A165&lt;=Dati!$D$18,"Rata "&amp;'Piano amm.to'!A165,IF(A165=Dati!$D$18+1,"Riscatto",""))</f>
        <v/>
      </c>
      <c r="C165" s="14" t="str">
        <f>IF(AND(B165&lt;&gt;"",B165&lt;&gt;"Riscatto"),Dati!$D$26,IF(B165="Riscatto",IF(Dati!$C$13="€",Dati!$D$13,Dati!$E$14),""))</f>
        <v/>
      </c>
      <c r="D165" s="14" t="str">
        <f t="shared" si="4"/>
        <v/>
      </c>
      <c r="E165" s="14" t="str">
        <f>IF(AND(B165&lt;&gt;"",B165&lt;&gt;"Riscatto"),((F164)*(Dati!$D$24+Dati!$D$22)/VLOOKUP(Dati!$D$20,Dati!$B$42:$C$45,2,0)),"")</f>
        <v/>
      </c>
      <c r="F165" s="14" t="str">
        <f t="shared" si="5"/>
        <v/>
      </c>
    </row>
    <row r="166" spans="1:6" ht="14.25" customHeight="1" x14ac:dyDescent="0.2">
      <c r="A166" s="15">
        <v>148</v>
      </c>
      <c r="B166" s="13" t="str">
        <f>IF(A166&lt;=Dati!$D$18,"Rata "&amp;'Piano amm.to'!A166,IF(A166=Dati!$D$18+1,"Riscatto",""))</f>
        <v/>
      </c>
      <c r="C166" s="14" t="str">
        <f>IF(AND(B166&lt;&gt;"",B166&lt;&gt;"Riscatto"),Dati!$D$26,IF(B166="Riscatto",IF(Dati!$C$13="€",Dati!$D$13,Dati!$E$14),""))</f>
        <v/>
      </c>
      <c r="D166" s="14" t="str">
        <f t="shared" si="4"/>
        <v/>
      </c>
      <c r="E166" s="14" t="str">
        <f>IF(AND(B166&lt;&gt;"",B166&lt;&gt;"Riscatto"),((F165)*(Dati!$D$24+Dati!$D$22)/VLOOKUP(Dati!$D$20,Dati!$B$42:$C$45,2,0)),"")</f>
        <v/>
      </c>
      <c r="F166" s="14" t="str">
        <f t="shared" si="5"/>
        <v/>
      </c>
    </row>
    <row r="167" spans="1:6" ht="14.25" customHeight="1" x14ac:dyDescent="0.2">
      <c r="A167" s="15">
        <v>149</v>
      </c>
      <c r="B167" s="13" t="str">
        <f>IF(A167&lt;=Dati!$D$18,"Rata "&amp;'Piano amm.to'!A167,IF(A167=Dati!$D$18+1,"Riscatto",""))</f>
        <v/>
      </c>
      <c r="C167" s="14" t="str">
        <f>IF(AND(B167&lt;&gt;"",B167&lt;&gt;"Riscatto"),Dati!$D$26,IF(B167="Riscatto",IF(Dati!$C$13="€",Dati!$D$13,Dati!$E$14),""))</f>
        <v/>
      </c>
      <c r="D167" s="14" t="str">
        <f t="shared" si="4"/>
        <v/>
      </c>
      <c r="E167" s="14" t="str">
        <f>IF(AND(B167&lt;&gt;"",B167&lt;&gt;"Riscatto"),((F166)*(Dati!$D$24+Dati!$D$22)/VLOOKUP(Dati!$D$20,Dati!$B$42:$C$45,2,0)),"")</f>
        <v/>
      </c>
      <c r="F167" s="14" t="str">
        <f t="shared" si="5"/>
        <v/>
      </c>
    </row>
    <row r="168" spans="1:6" ht="14.25" customHeight="1" x14ac:dyDescent="0.2">
      <c r="A168" s="15">
        <v>150</v>
      </c>
      <c r="B168" s="13" t="str">
        <f>IF(A168&lt;=Dati!$D$18,"Rata "&amp;'Piano amm.to'!A168,IF(A168=Dati!$D$18+1,"Riscatto",""))</f>
        <v/>
      </c>
      <c r="C168" s="14" t="str">
        <f>IF(AND(B168&lt;&gt;"",B168&lt;&gt;"Riscatto"),Dati!$D$26,IF(B168="Riscatto",IF(Dati!$C$13="€",Dati!$D$13,Dati!$E$14),""))</f>
        <v/>
      </c>
      <c r="D168" s="14" t="str">
        <f t="shared" si="4"/>
        <v/>
      </c>
      <c r="E168" s="14" t="str">
        <f>IF(AND(B168&lt;&gt;"",B168&lt;&gt;"Riscatto"),((F167)*(Dati!$D$24+Dati!$D$22)/VLOOKUP(Dati!$D$20,Dati!$B$42:$C$45,2,0)),"")</f>
        <v/>
      </c>
      <c r="F168" s="14" t="str">
        <f t="shared" si="5"/>
        <v/>
      </c>
    </row>
    <row r="169" spans="1:6" ht="14.25" customHeight="1" x14ac:dyDescent="0.2">
      <c r="A169" s="15">
        <v>151</v>
      </c>
      <c r="B169" s="13" t="str">
        <f>IF(A169&lt;=Dati!$D$18,"Rata "&amp;'Piano amm.to'!A169,IF(A169=Dati!$D$18+1,"Riscatto",""))</f>
        <v/>
      </c>
      <c r="C169" s="14" t="str">
        <f>IF(AND(B169&lt;&gt;"",B169&lt;&gt;"Riscatto"),Dati!$D$26,IF(B169="Riscatto",IF(Dati!$C$13="€",Dati!$D$13,Dati!$E$14),""))</f>
        <v/>
      </c>
      <c r="D169" s="14" t="str">
        <f t="shared" si="4"/>
        <v/>
      </c>
      <c r="E169" s="14" t="str">
        <f>IF(AND(B169&lt;&gt;"",B169&lt;&gt;"Riscatto"),((F168)*(Dati!$D$24+Dati!$D$22)/VLOOKUP(Dati!$D$20,Dati!$B$42:$C$45,2,0)),"")</f>
        <v/>
      </c>
      <c r="F169" s="14" t="str">
        <f t="shared" si="5"/>
        <v/>
      </c>
    </row>
    <row r="170" spans="1:6" ht="14.25" customHeight="1" x14ac:dyDescent="0.2">
      <c r="A170" s="15">
        <v>152</v>
      </c>
      <c r="B170" s="13" t="str">
        <f>IF(A170&lt;=Dati!$D$18,"Rata "&amp;'Piano amm.to'!A170,IF(A170=Dati!$D$18+1,"Riscatto",""))</f>
        <v/>
      </c>
      <c r="C170" s="14" t="str">
        <f>IF(AND(B170&lt;&gt;"",B170&lt;&gt;"Riscatto"),Dati!$D$26,IF(B170="Riscatto",IF(Dati!$C$13="€",Dati!$D$13,Dati!$E$14),""))</f>
        <v/>
      </c>
      <c r="D170" s="14" t="str">
        <f t="shared" si="4"/>
        <v/>
      </c>
      <c r="E170" s="14" t="str">
        <f>IF(AND(B170&lt;&gt;"",B170&lt;&gt;"Riscatto"),((F169)*(Dati!$D$24+Dati!$D$22)/VLOOKUP(Dati!$D$20,Dati!$B$42:$C$45,2,0)),"")</f>
        <v/>
      </c>
      <c r="F170" s="14" t="str">
        <f t="shared" si="5"/>
        <v/>
      </c>
    </row>
    <row r="171" spans="1:6" ht="14.25" customHeight="1" x14ac:dyDescent="0.2">
      <c r="A171" s="15">
        <v>153</v>
      </c>
      <c r="B171" s="13" t="str">
        <f>IF(A171&lt;=Dati!$D$18,"Rata "&amp;'Piano amm.to'!A171,IF(A171=Dati!$D$18+1,"Riscatto",""))</f>
        <v/>
      </c>
      <c r="C171" s="14" t="str">
        <f>IF(AND(B171&lt;&gt;"",B171&lt;&gt;"Riscatto"),Dati!$D$26,IF(B171="Riscatto",IF(Dati!$C$13="€",Dati!$D$13,Dati!$E$14),""))</f>
        <v/>
      </c>
      <c r="D171" s="14" t="str">
        <f t="shared" si="4"/>
        <v/>
      </c>
      <c r="E171" s="14" t="str">
        <f>IF(AND(B171&lt;&gt;"",B171&lt;&gt;"Riscatto"),((F170)*(Dati!$D$24+Dati!$D$22)/VLOOKUP(Dati!$D$20,Dati!$B$42:$C$45,2,0)),"")</f>
        <v/>
      </c>
      <c r="F171" s="14" t="str">
        <f t="shared" si="5"/>
        <v/>
      </c>
    </row>
    <row r="172" spans="1:6" ht="14.25" customHeight="1" x14ac:dyDescent="0.2">
      <c r="A172" s="15">
        <v>154</v>
      </c>
      <c r="B172" s="13" t="str">
        <f>IF(A172&lt;=Dati!$D$18,"Rata "&amp;'Piano amm.to'!A172,IF(A172=Dati!$D$18+1,"Riscatto",""))</f>
        <v/>
      </c>
      <c r="C172" s="14" t="str">
        <f>IF(AND(B172&lt;&gt;"",B172&lt;&gt;"Riscatto"),Dati!$D$26,IF(B172="Riscatto",IF(Dati!$C$13="€",Dati!$D$13,Dati!$E$14),""))</f>
        <v/>
      </c>
      <c r="D172" s="14" t="str">
        <f t="shared" si="4"/>
        <v/>
      </c>
      <c r="E172" s="14" t="str">
        <f>IF(AND(B172&lt;&gt;"",B172&lt;&gt;"Riscatto"),((F171)*(Dati!$D$24+Dati!$D$22)/VLOOKUP(Dati!$D$20,Dati!$B$42:$C$45,2,0)),"")</f>
        <v/>
      </c>
      <c r="F172" s="14" t="str">
        <f t="shared" si="5"/>
        <v/>
      </c>
    </row>
    <row r="173" spans="1:6" ht="14.25" customHeight="1" x14ac:dyDescent="0.2">
      <c r="A173" s="15">
        <v>155</v>
      </c>
      <c r="B173" s="13" t="str">
        <f>IF(A173&lt;=Dati!$D$18,"Rata "&amp;'Piano amm.to'!A173,IF(A173=Dati!$D$18+1,"Riscatto",""))</f>
        <v/>
      </c>
      <c r="C173" s="14" t="str">
        <f>IF(AND(B173&lt;&gt;"",B173&lt;&gt;"Riscatto"),Dati!$D$26,IF(B173="Riscatto",IF(Dati!$C$13="€",Dati!$D$13,Dati!$E$14),""))</f>
        <v/>
      </c>
      <c r="D173" s="14" t="str">
        <f t="shared" si="4"/>
        <v/>
      </c>
      <c r="E173" s="14" t="str">
        <f>IF(AND(B173&lt;&gt;"",B173&lt;&gt;"Riscatto"),((F172)*(Dati!$D$24+Dati!$D$22)/VLOOKUP(Dati!$D$20,Dati!$B$42:$C$45,2,0)),"")</f>
        <v/>
      </c>
      <c r="F173" s="14" t="str">
        <f t="shared" si="5"/>
        <v/>
      </c>
    </row>
    <row r="174" spans="1:6" ht="14.25" customHeight="1" x14ac:dyDescent="0.2">
      <c r="A174" s="15">
        <v>156</v>
      </c>
      <c r="B174" s="13" t="str">
        <f>IF(A174&lt;=Dati!$D$18,"Rata "&amp;'Piano amm.to'!A174,IF(A174=Dati!$D$18+1,"Riscatto",""))</f>
        <v/>
      </c>
      <c r="C174" s="14" t="str">
        <f>IF(AND(B174&lt;&gt;"",B174&lt;&gt;"Riscatto"),Dati!$D$26,IF(B174="Riscatto",IF(Dati!$C$13="€",Dati!$D$13,Dati!$E$14),""))</f>
        <v/>
      </c>
      <c r="D174" s="14" t="str">
        <f t="shared" si="4"/>
        <v/>
      </c>
      <c r="E174" s="14" t="str">
        <f>IF(AND(B174&lt;&gt;"",B174&lt;&gt;"Riscatto"),((F173)*(Dati!$D$24+Dati!$D$22)/VLOOKUP(Dati!$D$20,Dati!$B$42:$C$45,2,0)),"")</f>
        <v/>
      </c>
      <c r="F174" s="14" t="str">
        <f t="shared" si="5"/>
        <v/>
      </c>
    </row>
    <row r="175" spans="1:6" ht="14.25" customHeight="1" x14ac:dyDescent="0.2">
      <c r="A175" s="15">
        <v>157</v>
      </c>
      <c r="B175" s="13" t="str">
        <f>IF(A175&lt;=Dati!$D$18,"Rata "&amp;'Piano amm.to'!A175,IF(A175=Dati!$D$18+1,"Riscatto",""))</f>
        <v/>
      </c>
      <c r="C175" s="14" t="str">
        <f>IF(AND(B175&lt;&gt;"",B175&lt;&gt;"Riscatto"),Dati!$D$26,IF(B175="Riscatto",IF(Dati!$C$13="€",Dati!$D$13,Dati!$E$14),""))</f>
        <v/>
      </c>
      <c r="D175" s="14" t="str">
        <f t="shared" si="4"/>
        <v/>
      </c>
      <c r="E175" s="14" t="str">
        <f>IF(AND(B175&lt;&gt;"",B175&lt;&gt;"Riscatto"),((F174)*(Dati!$D$24+Dati!$D$22)/VLOOKUP(Dati!$D$20,Dati!$B$42:$C$45,2,0)),"")</f>
        <v/>
      </c>
      <c r="F175" s="14" t="str">
        <f t="shared" si="5"/>
        <v/>
      </c>
    </row>
    <row r="176" spans="1:6" ht="14.25" customHeight="1" x14ac:dyDescent="0.2">
      <c r="A176" s="15">
        <v>158</v>
      </c>
      <c r="B176" s="13" t="str">
        <f>IF(A176&lt;=Dati!$D$18,"Rata "&amp;'Piano amm.to'!A176,IF(A176=Dati!$D$18+1,"Riscatto",""))</f>
        <v/>
      </c>
      <c r="C176" s="14" t="str">
        <f>IF(AND(B176&lt;&gt;"",B176&lt;&gt;"Riscatto"),Dati!$D$26,IF(B176="Riscatto",IF(Dati!$C$13="€",Dati!$D$13,Dati!$E$14),""))</f>
        <v/>
      </c>
      <c r="D176" s="14" t="str">
        <f t="shared" si="4"/>
        <v/>
      </c>
      <c r="E176" s="14" t="str">
        <f>IF(AND(B176&lt;&gt;"",B176&lt;&gt;"Riscatto"),((F175)*(Dati!$D$24+Dati!$D$22)/VLOOKUP(Dati!$D$20,Dati!$B$42:$C$45,2,0)),"")</f>
        <v/>
      </c>
      <c r="F176" s="14" t="str">
        <f t="shared" si="5"/>
        <v/>
      </c>
    </row>
    <row r="177" spans="1:6" ht="14.25" customHeight="1" x14ac:dyDescent="0.2">
      <c r="A177" s="15">
        <v>159</v>
      </c>
      <c r="B177" s="13" t="str">
        <f>IF(A177&lt;=Dati!$D$18,"Rata "&amp;'Piano amm.to'!A177,IF(A177=Dati!$D$18+1,"Riscatto",""))</f>
        <v/>
      </c>
      <c r="C177" s="14" t="str">
        <f>IF(AND(B177&lt;&gt;"",B177&lt;&gt;"Riscatto"),Dati!$D$26,IF(B177="Riscatto",IF(Dati!$C$13="€",Dati!$D$13,Dati!$E$14),""))</f>
        <v/>
      </c>
      <c r="D177" s="14" t="str">
        <f t="shared" si="4"/>
        <v/>
      </c>
      <c r="E177" s="14" t="str">
        <f>IF(AND(B177&lt;&gt;"",B177&lt;&gt;"Riscatto"),((F176)*(Dati!$D$24+Dati!$D$22)/VLOOKUP(Dati!$D$20,Dati!$B$42:$C$45,2,0)),"")</f>
        <v/>
      </c>
      <c r="F177" s="14" t="str">
        <f t="shared" si="5"/>
        <v/>
      </c>
    </row>
    <row r="178" spans="1:6" ht="14.25" customHeight="1" x14ac:dyDescent="0.2">
      <c r="A178" s="15">
        <v>160</v>
      </c>
      <c r="B178" s="13" t="str">
        <f>IF(A178&lt;=Dati!$D$18,"Rata "&amp;'Piano amm.to'!A178,IF(A178=Dati!$D$18+1,"Riscatto",""))</f>
        <v/>
      </c>
      <c r="C178" s="14" t="str">
        <f>IF(AND(B178&lt;&gt;"",B178&lt;&gt;"Riscatto"),Dati!$D$26,IF(B178="Riscatto",IF(Dati!$C$13="€",Dati!$D$13,Dati!$E$14),""))</f>
        <v/>
      </c>
      <c r="D178" s="14" t="str">
        <f t="shared" si="4"/>
        <v/>
      </c>
      <c r="E178" s="14" t="str">
        <f>IF(AND(B178&lt;&gt;"",B178&lt;&gt;"Riscatto"),((F177)*(Dati!$D$24+Dati!$D$22)/VLOOKUP(Dati!$D$20,Dati!$B$42:$C$45,2,0)),"")</f>
        <v/>
      </c>
      <c r="F178" s="14" t="str">
        <f t="shared" si="5"/>
        <v/>
      </c>
    </row>
    <row r="179" spans="1:6" ht="14.25" customHeight="1" x14ac:dyDescent="0.2">
      <c r="A179" s="15">
        <v>161</v>
      </c>
      <c r="B179" s="13" t="str">
        <f>IF(A179&lt;=Dati!$D$18,"Rata "&amp;'Piano amm.to'!A179,IF(A179=Dati!$D$18+1,"Riscatto",""))</f>
        <v/>
      </c>
      <c r="C179" s="14" t="str">
        <f>IF(AND(B179&lt;&gt;"",B179&lt;&gt;"Riscatto"),Dati!$D$26,IF(B179="Riscatto",IF(Dati!$C$13="€",Dati!$D$13,Dati!$E$14),""))</f>
        <v/>
      </c>
      <c r="D179" s="14" t="str">
        <f t="shared" si="4"/>
        <v/>
      </c>
      <c r="E179" s="14" t="str">
        <f>IF(AND(B179&lt;&gt;"",B179&lt;&gt;"Riscatto"),((F178)*(Dati!$D$24+Dati!$D$22)/VLOOKUP(Dati!$D$20,Dati!$B$42:$C$45,2,0)),"")</f>
        <v/>
      </c>
      <c r="F179" s="14" t="str">
        <f t="shared" si="5"/>
        <v/>
      </c>
    </row>
    <row r="180" spans="1:6" ht="14.25" customHeight="1" x14ac:dyDescent="0.2">
      <c r="A180" s="15">
        <v>162</v>
      </c>
      <c r="B180" s="13" t="str">
        <f>IF(A180&lt;=Dati!$D$18,"Rata "&amp;'Piano amm.to'!A180,IF(A180=Dati!$D$18+1,"Riscatto",""))</f>
        <v/>
      </c>
      <c r="C180" s="14" t="str">
        <f>IF(AND(B180&lt;&gt;"",B180&lt;&gt;"Riscatto"),Dati!$D$26,IF(B180="Riscatto",IF(Dati!$C$13="€",Dati!$D$13,Dati!$E$14),""))</f>
        <v/>
      </c>
      <c r="D180" s="14" t="str">
        <f t="shared" si="4"/>
        <v/>
      </c>
      <c r="E180" s="14" t="str">
        <f>IF(AND(B180&lt;&gt;"",B180&lt;&gt;"Riscatto"),((F179)*(Dati!$D$24+Dati!$D$22)/VLOOKUP(Dati!$D$20,Dati!$B$42:$C$45,2,0)),"")</f>
        <v/>
      </c>
      <c r="F180" s="14" t="str">
        <f t="shared" si="5"/>
        <v/>
      </c>
    </row>
    <row r="181" spans="1:6" ht="14.25" customHeight="1" x14ac:dyDescent="0.2">
      <c r="A181" s="15">
        <v>163</v>
      </c>
      <c r="B181" s="13" t="str">
        <f>IF(A181&lt;=Dati!$D$18,"Rata "&amp;'Piano amm.to'!A181,IF(A181=Dati!$D$18+1,"Riscatto",""))</f>
        <v/>
      </c>
      <c r="C181" s="14" t="str">
        <f>IF(AND(B181&lt;&gt;"",B181&lt;&gt;"Riscatto"),Dati!$D$26,IF(B181="Riscatto",IF(Dati!$C$13="€",Dati!$D$13,Dati!$E$14),""))</f>
        <v/>
      </c>
      <c r="D181" s="14" t="str">
        <f t="shared" si="4"/>
        <v/>
      </c>
      <c r="E181" s="14" t="str">
        <f>IF(AND(B181&lt;&gt;"",B181&lt;&gt;"Riscatto"),((F180)*(Dati!$D$24+Dati!$D$22)/VLOOKUP(Dati!$D$20,Dati!$B$42:$C$45,2,0)),"")</f>
        <v/>
      </c>
      <c r="F181" s="14" t="str">
        <f t="shared" si="5"/>
        <v/>
      </c>
    </row>
    <row r="182" spans="1:6" ht="14.25" customHeight="1" x14ac:dyDescent="0.2">
      <c r="A182" s="15">
        <v>164</v>
      </c>
      <c r="B182" s="13" t="str">
        <f>IF(A182&lt;=Dati!$D$18,"Rata "&amp;'Piano amm.to'!A182,IF(A182=Dati!$D$18+1,"Riscatto",""))</f>
        <v/>
      </c>
      <c r="C182" s="14" t="str">
        <f>IF(AND(B182&lt;&gt;"",B182&lt;&gt;"Riscatto"),Dati!$D$26,IF(B182="Riscatto",IF(Dati!$C$13="€",Dati!$D$13,Dati!$E$14),""))</f>
        <v/>
      </c>
      <c r="D182" s="14" t="str">
        <f t="shared" si="4"/>
        <v/>
      </c>
      <c r="E182" s="14" t="str">
        <f>IF(AND(B182&lt;&gt;"",B182&lt;&gt;"Riscatto"),((F181)*(Dati!$D$24+Dati!$D$22)/VLOOKUP(Dati!$D$20,Dati!$B$42:$C$45,2,0)),"")</f>
        <v/>
      </c>
      <c r="F182" s="14" t="str">
        <f t="shared" si="5"/>
        <v/>
      </c>
    </row>
    <row r="183" spans="1:6" ht="14.25" customHeight="1" x14ac:dyDescent="0.2">
      <c r="A183" s="15">
        <v>165</v>
      </c>
      <c r="B183" s="13" t="str">
        <f>IF(A183&lt;=Dati!$D$18,"Rata "&amp;'Piano amm.to'!A183,IF(A183=Dati!$D$18+1,"Riscatto",""))</f>
        <v/>
      </c>
      <c r="C183" s="14" t="str">
        <f>IF(AND(B183&lt;&gt;"",B183&lt;&gt;"Riscatto"),Dati!$D$26,IF(B183="Riscatto",IF(Dati!$C$13="€",Dati!$D$13,Dati!$E$14),""))</f>
        <v/>
      </c>
      <c r="D183" s="14" t="str">
        <f t="shared" si="4"/>
        <v/>
      </c>
      <c r="E183" s="14" t="str">
        <f>IF(AND(B183&lt;&gt;"",B183&lt;&gt;"Riscatto"),((F182)*(Dati!$D$24+Dati!$D$22)/VLOOKUP(Dati!$D$20,Dati!$B$42:$C$45,2,0)),"")</f>
        <v/>
      </c>
      <c r="F183" s="14" t="str">
        <f t="shared" si="5"/>
        <v/>
      </c>
    </row>
    <row r="184" spans="1:6" ht="14.25" customHeight="1" x14ac:dyDescent="0.2">
      <c r="A184" s="15">
        <v>166</v>
      </c>
      <c r="B184" s="13" t="str">
        <f>IF(A184&lt;=Dati!$D$18,"Rata "&amp;'Piano amm.to'!A184,IF(A184=Dati!$D$18+1,"Riscatto",""))</f>
        <v/>
      </c>
      <c r="C184" s="14" t="str">
        <f>IF(AND(B184&lt;&gt;"",B184&lt;&gt;"Riscatto"),Dati!$D$26,IF(B184="Riscatto",IF(Dati!$C$13="€",Dati!$D$13,Dati!$E$14),""))</f>
        <v/>
      </c>
      <c r="D184" s="14" t="str">
        <f t="shared" si="4"/>
        <v/>
      </c>
      <c r="E184" s="14" t="str">
        <f>IF(AND(B184&lt;&gt;"",B184&lt;&gt;"Riscatto"),((F183)*(Dati!$D$24+Dati!$D$22)/VLOOKUP(Dati!$D$20,Dati!$B$42:$C$45,2,0)),"")</f>
        <v/>
      </c>
      <c r="F184" s="14" t="str">
        <f t="shared" si="5"/>
        <v/>
      </c>
    </row>
    <row r="185" spans="1:6" ht="14.25" customHeight="1" x14ac:dyDescent="0.2">
      <c r="A185" s="15">
        <v>167</v>
      </c>
      <c r="B185" s="13" t="str">
        <f>IF(A185&lt;=Dati!$D$18,"Rata "&amp;'Piano amm.to'!A185,IF(A185=Dati!$D$18+1,"Riscatto",""))</f>
        <v/>
      </c>
      <c r="C185" s="14" t="str">
        <f>IF(AND(B185&lt;&gt;"",B185&lt;&gt;"Riscatto"),Dati!$D$26,IF(B185="Riscatto",IF(Dati!$C$13="€",Dati!$D$13,Dati!$E$14),""))</f>
        <v/>
      </c>
      <c r="D185" s="14" t="str">
        <f t="shared" si="4"/>
        <v/>
      </c>
      <c r="E185" s="14" t="str">
        <f>IF(AND(B185&lt;&gt;"",B185&lt;&gt;"Riscatto"),((F184)*(Dati!$D$24+Dati!$D$22)/VLOOKUP(Dati!$D$20,Dati!$B$42:$C$45,2,0)),"")</f>
        <v/>
      </c>
      <c r="F185" s="14" t="str">
        <f t="shared" si="5"/>
        <v/>
      </c>
    </row>
    <row r="186" spans="1:6" ht="14.25" customHeight="1" x14ac:dyDescent="0.2">
      <c r="A186" s="15">
        <v>168</v>
      </c>
      <c r="B186" s="13" t="str">
        <f>IF(A186&lt;=Dati!$D$18,"Rata "&amp;'Piano amm.to'!A186,IF(A186=Dati!$D$18+1,"Riscatto",""))</f>
        <v/>
      </c>
      <c r="C186" s="14" t="str">
        <f>IF(AND(B186&lt;&gt;"",B186&lt;&gt;"Riscatto"),Dati!$D$26,IF(B186="Riscatto",IF(Dati!$C$13="€",Dati!$D$13,Dati!$E$14),""))</f>
        <v/>
      </c>
      <c r="D186" s="14" t="str">
        <f t="shared" si="4"/>
        <v/>
      </c>
      <c r="E186" s="14" t="str">
        <f>IF(AND(B186&lt;&gt;"",B186&lt;&gt;"Riscatto"),((F185)*(Dati!$D$24+Dati!$D$22)/VLOOKUP(Dati!$D$20,Dati!$B$42:$C$45,2,0)),"")</f>
        <v/>
      </c>
      <c r="F186" s="14" t="str">
        <f t="shared" si="5"/>
        <v/>
      </c>
    </row>
    <row r="187" spans="1:6" ht="14.25" customHeight="1" x14ac:dyDescent="0.2">
      <c r="A187" s="15">
        <v>169</v>
      </c>
      <c r="B187" s="13" t="str">
        <f>IF(A187&lt;=Dati!$D$18,"Rata "&amp;'Piano amm.to'!A187,IF(A187=Dati!$D$18+1,"Riscatto",""))</f>
        <v/>
      </c>
      <c r="C187" s="14" t="str">
        <f>IF(AND(B187&lt;&gt;"",B187&lt;&gt;"Riscatto"),Dati!$D$26,IF(B187="Riscatto",IF(Dati!$C$13="€",Dati!$D$13,Dati!$E$14),""))</f>
        <v/>
      </c>
      <c r="D187" s="14" t="str">
        <f t="shared" si="4"/>
        <v/>
      </c>
      <c r="E187" s="14" t="str">
        <f>IF(AND(B187&lt;&gt;"",B187&lt;&gt;"Riscatto"),((F186)*(Dati!$D$24+Dati!$D$22)/VLOOKUP(Dati!$D$20,Dati!$B$42:$C$45,2,0)),"")</f>
        <v/>
      </c>
      <c r="F187" s="14" t="str">
        <f t="shared" si="5"/>
        <v/>
      </c>
    </row>
    <row r="188" spans="1:6" ht="14.25" customHeight="1" x14ac:dyDescent="0.2">
      <c r="A188" s="15">
        <v>170</v>
      </c>
      <c r="B188" s="13" t="str">
        <f>IF(A188&lt;=Dati!$D$18,"Rata "&amp;'Piano amm.to'!A188,IF(A188=Dati!$D$18+1,"Riscatto",""))</f>
        <v/>
      </c>
      <c r="C188" s="14" t="str">
        <f>IF(AND(B188&lt;&gt;"",B188&lt;&gt;"Riscatto"),Dati!$D$26,IF(B188="Riscatto",IF(Dati!$C$13="€",Dati!$D$13,Dati!$E$14),""))</f>
        <v/>
      </c>
      <c r="D188" s="14" t="str">
        <f t="shared" si="4"/>
        <v/>
      </c>
      <c r="E188" s="14" t="str">
        <f>IF(AND(B188&lt;&gt;"",B188&lt;&gt;"Riscatto"),((F187)*(Dati!$D$24+Dati!$D$22)/VLOOKUP(Dati!$D$20,Dati!$B$42:$C$45,2,0)),"")</f>
        <v/>
      </c>
      <c r="F188" s="14" t="str">
        <f t="shared" si="5"/>
        <v/>
      </c>
    </row>
    <row r="189" spans="1:6" ht="14.25" customHeight="1" x14ac:dyDescent="0.2">
      <c r="A189" s="15">
        <v>171</v>
      </c>
      <c r="B189" s="13" t="str">
        <f>IF(A189&lt;=Dati!$D$18,"Rata "&amp;'Piano amm.to'!A189,IF(A189=Dati!$D$18+1,"Riscatto",""))</f>
        <v/>
      </c>
      <c r="C189" s="14" t="str">
        <f>IF(AND(B189&lt;&gt;"",B189&lt;&gt;"Riscatto"),Dati!$D$26,IF(B189="Riscatto",IF(Dati!$C$13="€",Dati!$D$13,Dati!$E$14),""))</f>
        <v/>
      </c>
      <c r="D189" s="14" t="str">
        <f t="shared" si="4"/>
        <v/>
      </c>
      <c r="E189" s="14" t="str">
        <f>IF(AND(B189&lt;&gt;"",B189&lt;&gt;"Riscatto"),((F188)*(Dati!$D$24+Dati!$D$22)/VLOOKUP(Dati!$D$20,Dati!$B$42:$C$45,2,0)),"")</f>
        <v/>
      </c>
      <c r="F189" s="14" t="str">
        <f t="shared" si="5"/>
        <v/>
      </c>
    </row>
    <row r="190" spans="1:6" ht="14.25" customHeight="1" x14ac:dyDescent="0.2">
      <c r="A190" s="15">
        <v>172</v>
      </c>
      <c r="B190" s="13" t="str">
        <f>IF(A190&lt;=Dati!$D$18,"Rata "&amp;'Piano amm.to'!A190,IF(A190=Dati!$D$18+1,"Riscatto",""))</f>
        <v/>
      </c>
      <c r="C190" s="14" t="str">
        <f>IF(AND(B190&lt;&gt;"",B190&lt;&gt;"Riscatto"),Dati!$D$26,IF(B190="Riscatto",IF(Dati!$C$13="€",Dati!$D$13,Dati!$E$14),""))</f>
        <v/>
      </c>
      <c r="D190" s="14" t="str">
        <f t="shared" si="4"/>
        <v/>
      </c>
      <c r="E190" s="14" t="str">
        <f>IF(AND(B190&lt;&gt;"",B190&lt;&gt;"Riscatto"),((F189)*(Dati!$D$24+Dati!$D$22)/VLOOKUP(Dati!$D$20,Dati!$B$42:$C$45,2,0)),"")</f>
        <v/>
      </c>
      <c r="F190" s="14" t="str">
        <f t="shared" si="5"/>
        <v/>
      </c>
    </row>
    <row r="191" spans="1:6" ht="14.25" customHeight="1" x14ac:dyDescent="0.2">
      <c r="A191" s="15">
        <v>173</v>
      </c>
      <c r="B191" s="13" t="str">
        <f>IF(A191&lt;=Dati!$D$18,"Rata "&amp;'Piano amm.to'!A191,IF(A191=Dati!$D$18+1,"Riscatto",""))</f>
        <v/>
      </c>
      <c r="C191" s="14" t="str">
        <f>IF(AND(B191&lt;&gt;"",B191&lt;&gt;"Riscatto"),Dati!$D$26,IF(B191="Riscatto",IF(Dati!$C$13="€",Dati!$D$13,Dati!$E$14),""))</f>
        <v/>
      </c>
      <c r="D191" s="14" t="str">
        <f t="shared" si="4"/>
        <v/>
      </c>
      <c r="E191" s="14" t="str">
        <f>IF(AND(B191&lt;&gt;"",B191&lt;&gt;"Riscatto"),((F190)*(Dati!$D$24+Dati!$D$22)/VLOOKUP(Dati!$D$20,Dati!$B$42:$C$45,2,0)),"")</f>
        <v/>
      </c>
      <c r="F191" s="14" t="str">
        <f t="shared" si="5"/>
        <v/>
      </c>
    </row>
    <row r="192" spans="1:6" ht="14.25" customHeight="1" x14ac:dyDescent="0.2">
      <c r="A192" s="15">
        <v>174</v>
      </c>
      <c r="B192" s="13" t="str">
        <f>IF(A192&lt;=Dati!$D$18,"Rata "&amp;'Piano amm.to'!A192,IF(A192=Dati!$D$18+1,"Riscatto",""))</f>
        <v/>
      </c>
      <c r="C192" s="14" t="str">
        <f>IF(AND(B192&lt;&gt;"",B192&lt;&gt;"Riscatto"),Dati!$D$26,IF(B192="Riscatto",IF(Dati!$C$13="€",Dati!$D$13,Dati!$E$14),""))</f>
        <v/>
      </c>
      <c r="D192" s="14" t="str">
        <f t="shared" si="4"/>
        <v/>
      </c>
      <c r="E192" s="14" t="str">
        <f>IF(AND(B192&lt;&gt;"",B192&lt;&gt;"Riscatto"),((F191)*(Dati!$D$24+Dati!$D$22)/VLOOKUP(Dati!$D$20,Dati!$B$42:$C$45,2,0)),"")</f>
        <v/>
      </c>
      <c r="F192" s="14" t="str">
        <f t="shared" si="5"/>
        <v/>
      </c>
    </row>
    <row r="193" spans="1:6" ht="14.25" customHeight="1" x14ac:dyDescent="0.2">
      <c r="A193" s="15">
        <v>175</v>
      </c>
      <c r="B193" s="13" t="str">
        <f>IF(A193&lt;=Dati!$D$18,"Rata "&amp;'Piano amm.to'!A193,IF(A193=Dati!$D$18+1,"Riscatto",""))</f>
        <v/>
      </c>
      <c r="C193" s="14" t="str">
        <f>IF(AND(B193&lt;&gt;"",B193&lt;&gt;"Riscatto"),Dati!$D$26,IF(B193="Riscatto",IF(Dati!$C$13="€",Dati!$D$13,Dati!$E$14),""))</f>
        <v/>
      </c>
      <c r="D193" s="14" t="str">
        <f t="shared" si="4"/>
        <v/>
      </c>
      <c r="E193" s="14" t="str">
        <f>IF(AND(B193&lt;&gt;"",B193&lt;&gt;"Riscatto"),((F192)*(Dati!$D$24+Dati!$D$22)/VLOOKUP(Dati!$D$20,Dati!$B$42:$C$45,2,0)),"")</f>
        <v/>
      </c>
      <c r="F193" s="14" t="str">
        <f t="shared" si="5"/>
        <v/>
      </c>
    </row>
    <row r="194" spans="1:6" ht="14.25" customHeight="1" x14ac:dyDescent="0.2">
      <c r="A194" s="15">
        <v>176</v>
      </c>
      <c r="B194" s="13" t="str">
        <f>IF(A194&lt;=Dati!$D$18,"Rata "&amp;'Piano amm.to'!A194,IF(A194=Dati!$D$18+1,"Riscatto",""))</f>
        <v/>
      </c>
      <c r="C194" s="14" t="str">
        <f>IF(AND(B194&lt;&gt;"",B194&lt;&gt;"Riscatto"),Dati!$D$26,IF(B194="Riscatto",IF(Dati!$C$13="€",Dati!$D$13,Dati!$E$14),""))</f>
        <v/>
      </c>
      <c r="D194" s="14" t="str">
        <f t="shared" si="4"/>
        <v/>
      </c>
      <c r="E194" s="14" t="str">
        <f>IF(AND(B194&lt;&gt;"",B194&lt;&gt;"Riscatto"),((F193)*(Dati!$D$24+Dati!$D$22)/VLOOKUP(Dati!$D$20,Dati!$B$42:$C$45,2,0)),"")</f>
        <v/>
      </c>
      <c r="F194" s="14" t="str">
        <f t="shared" si="5"/>
        <v/>
      </c>
    </row>
    <row r="195" spans="1:6" ht="14.25" customHeight="1" x14ac:dyDescent="0.2">
      <c r="A195" s="15">
        <v>177</v>
      </c>
      <c r="B195" s="13" t="str">
        <f>IF(A195&lt;=Dati!$D$18,"Rata "&amp;'Piano amm.to'!A195,IF(A195=Dati!$D$18+1,"Riscatto",""))</f>
        <v/>
      </c>
      <c r="C195" s="14" t="str">
        <f>IF(AND(B195&lt;&gt;"",B195&lt;&gt;"Riscatto"),Dati!$D$26,IF(B195="Riscatto",IF(Dati!$C$13="€",Dati!$D$13,Dati!$E$14),""))</f>
        <v/>
      </c>
      <c r="D195" s="14" t="str">
        <f t="shared" si="4"/>
        <v/>
      </c>
      <c r="E195" s="14" t="str">
        <f>IF(AND(B195&lt;&gt;"",B195&lt;&gt;"Riscatto"),((F194)*(Dati!$D$24+Dati!$D$22)/VLOOKUP(Dati!$D$20,Dati!$B$42:$C$45,2,0)),"")</f>
        <v/>
      </c>
      <c r="F195" s="14" t="str">
        <f t="shared" si="5"/>
        <v/>
      </c>
    </row>
    <row r="196" spans="1:6" ht="14.25" customHeight="1" x14ac:dyDescent="0.2">
      <c r="A196" s="15">
        <v>178</v>
      </c>
      <c r="B196" s="13" t="str">
        <f>IF(A196&lt;=Dati!$D$18,"Rata "&amp;'Piano amm.to'!A196,IF(A196=Dati!$D$18+1,"Riscatto",""))</f>
        <v/>
      </c>
      <c r="C196" s="14" t="str">
        <f>IF(AND(B196&lt;&gt;"",B196&lt;&gt;"Riscatto"),Dati!$D$26,IF(B196="Riscatto",IF(Dati!$C$13="€",Dati!$D$13,Dati!$E$14),""))</f>
        <v/>
      </c>
      <c r="D196" s="14" t="str">
        <f t="shared" si="4"/>
        <v/>
      </c>
      <c r="E196" s="14" t="str">
        <f>IF(AND(B196&lt;&gt;"",B196&lt;&gt;"Riscatto"),((F195)*(Dati!$D$24+Dati!$D$22)/VLOOKUP(Dati!$D$20,Dati!$B$42:$C$45,2,0)),"")</f>
        <v/>
      </c>
      <c r="F196" s="14" t="str">
        <f t="shared" si="5"/>
        <v/>
      </c>
    </row>
    <row r="197" spans="1:6" ht="14.25" customHeight="1" x14ac:dyDescent="0.2">
      <c r="A197" s="15">
        <v>179</v>
      </c>
      <c r="B197" s="13" t="str">
        <f>IF(A197&lt;=Dati!$D$18,"Rata "&amp;'Piano amm.to'!A197,IF(A197=Dati!$D$18+1,"Riscatto",""))</f>
        <v/>
      </c>
      <c r="C197" s="14" t="str">
        <f>IF(AND(B197&lt;&gt;"",B197&lt;&gt;"Riscatto"),Dati!$D$26,IF(B197="Riscatto",IF(Dati!$C$13="€",Dati!$D$13,Dati!$E$14),""))</f>
        <v/>
      </c>
      <c r="D197" s="14" t="str">
        <f t="shared" si="4"/>
        <v/>
      </c>
      <c r="E197" s="14" t="str">
        <f>IF(AND(B197&lt;&gt;"",B197&lt;&gt;"Riscatto"),((F196)*(Dati!$D$24+Dati!$D$22)/VLOOKUP(Dati!$D$20,Dati!$B$42:$C$45,2,0)),"")</f>
        <v/>
      </c>
      <c r="F197" s="14" t="str">
        <f t="shared" si="5"/>
        <v/>
      </c>
    </row>
    <row r="198" spans="1:6" ht="14.25" customHeight="1" x14ac:dyDescent="0.2">
      <c r="A198" s="15">
        <v>180</v>
      </c>
      <c r="B198" s="13" t="str">
        <f>IF(A198&lt;=Dati!$D$18,"Rata "&amp;'Piano amm.to'!A198,IF(A198=Dati!$D$18+1,"Riscatto",""))</f>
        <v/>
      </c>
      <c r="C198" s="14" t="str">
        <f>IF(AND(B198&lt;&gt;"",B198&lt;&gt;"Riscatto"),Dati!$D$26,IF(B198="Riscatto",IF(Dati!$C$13="€",Dati!$D$13,Dati!$E$14),""))</f>
        <v/>
      </c>
      <c r="D198" s="14" t="str">
        <f t="shared" si="4"/>
        <v/>
      </c>
      <c r="E198" s="14" t="str">
        <f>IF(AND(B198&lt;&gt;"",B198&lt;&gt;"Riscatto"),((F197)*(Dati!$D$24+Dati!$D$22)/VLOOKUP(Dati!$D$20,Dati!$B$42:$C$45,2,0)),"")</f>
        <v/>
      </c>
      <c r="F198" s="14" t="str">
        <f t="shared" si="5"/>
        <v/>
      </c>
    </row>
    <row r="199" spans="1:6" ht="14.25" customHeight="1" x14ac:dyDescent="0.2">
      <c r="A199" s="15">
        <v>181</v>
      </c>
      <c r="B199" s="13" t="str">
        <f>IF(A199&lt;=Dati!$D$18,"Rata "&amp;'Piano amm.to'!A199,IF(A199=Dati!$D$18+1,"Riscatto",""))</f>
        <v/>
      </c>
      <c r="C199" s="14" t="str">
        <f>IF(AND(B199&lt;&gt;"",B199&lt;&gt;"Riscatto"),Dati!$D$26,IF(B199="Riscatto",IF(Dati!$C$13="€",Dati!$D$13,Dati!$E$14),""))</f>
        <v/>
      </c>
      <c r="D199" s="14" t="str">
        <f t="shared" si="4"/>
        <v/>
      </c>
      <c r="E199" s="14" t="str">
        <f>IF(AND(B199&lt;&gt;"",B199&lt;&gt;"Riscatto"),((F198)*(Dati!$D$24+Dati!$D$22)/VLOOKUP(Dati!$D$20,Dati!$B$42:$C$45,2,0)),"")</f>
        <v/>
      </c>
      <c r="F199" s="14" t="str">
        <f t="shared" si="5"/>
        <v/>
      </c>
    </row>
    <row r="200" spans="1:6" ht="14.25" customHeight="1" x14ac:dyDescent="0.2">
      <c r="A200" s="15">
        <v>182</v>
      </c>
      <c r="B200" s="13" t="str">
        <f>IF(A200&lt;=Dati!$D$18,"Rata "&amp;'Piano amm.to'!A200,IF(A200=Dati!$D$18+1,"Riscatto",""))</f>
        <v/>
      </c>
      <c r="C200" s="14" t="str">
        <f>IF(AND(B200&lt;&gt;"",B200&lt;&gt;"Riscatto"),Dati!$D$26,IF(B200="Riscatto",IF(Dati!$C$13="€",Dati!$D$13,Dati!$E$14),""))</f>
        <v/>
      </c>
      <c r="D200" s="14" t="str">
        <f t="shared" si="4"/>
        <v/>
      </c>
      <c r="E200" s="14" t="str">
        <f>IF(AND(B200&lt;&gt;"",B200&lt;&gt;"Riscatto"),((F199)*(Dati!$D$24+Dati!$D$22)/VLOOKUP(Dati!$D$20,Dati!$B$42:$C$45,2,0)),"")</f>
        <v/>
      </c>
      <c r="F200" s="14" t="str">
        <f t="shared" si="5"/>
        <v/>
      </c>
    </row>
    <row r="201" spans="1:6" ht="14.25" customHeight="1" x14ac:dyDescent="0.2">
      <c r="A201" s="15">
        <v>183</v>
      </c>
      <c r="B201" s="13" t="str">
        <f>IF(A201&lt;=Dati!$D$18,"Rata "&amp;'Piano amm.to'!A201,IF(A201=Dati!$D$18+1,"Riscatto",""))</f>
        <v/>
      </c>
      <c r="C201" s="14" t="str">
        <f>IF(AND(B201&lt;&gt;"",B201&lt;&gt;"Riscatto"),Dati!$D$26,IF(B201="Riscatto",IF(Dati!$C$13="€",Dati!$D$13,Dati!$E$14),""))</f>
        <v/>
      </c>
      <c r="D201" s="14" t="str">
        <f t="shared" si="4"/>
        <v/>
      </c>
      <c r="E201" s="14" t="str">
        <f>IF(AND(B201&lt;&gt;"",B201&lt;&gt;"Riscatto"),((F200)*(Dati!$D$24+Dati!$D$22)/VLOOKUP(Dati!$D$20,Dati!$B$42:$C$45,2,0)),"")</f>
        <v/>
      </c>
      <c r="F201" s="14" t="str">
        <f t="shared" si="5"/>
        <v/>
      </c>
    </row>
    <row r="202" spans="1:6" ht="14.25" customHeight="1" x14ac:dyDescent="0.2">
      <c r="A202" s="15">
        <v>184</v>
      </c>
      <c r="B202" s="13" t="str">
        <f>IF(A202&lt;=Dati!$D$18,"Rata "&amp;'Piano amm.to'!A202,IF(A202=Dati!$D$18+1,"Riscatto",""))</f>
        <v/>
      </c>
      <c r="C202" s="14" t="str">
        <f>IF(AND(B202&lt;&gt;"",B202&lt;&gt;"Riscatto"),Dati!$D$26,IF(B202="Riscatto",IF(Dati!$C$13="€",Dati!$D$13,Dati!$E$14),""))</f>
        <v/>
      </c>
      <c r="D202" s="14" t="str">
        <f t="shared" si="4"/>
        <v/>
      </c>
      <c r="E202" s="14" t="str">
        <f>IF(AND(B202&lt;&gt;"",B202&lt;&gt;"Riscatto"),((F201)*(Dati!$D$24+Dati!$D$22)/VLOOKUP(Dati!$D$20,Dati!$B$42:$C$45,2,0)),"")</f>
        <v/>
      </c>
      <c r="F202" s="14" t="str">
        <f t="shared" si="5"/>
        <v/>
      </c>
    </row>
    <row r="203" spans="1:6" ht="14.25" customHeight="1" x14ac:dyDescent="0.2">
      <c r="A203" s="15">
        <v>185</v>
      </c>
      <c r="B203" s="13" t="str">
        <f>IF(A203&lt;=Dati!$D$18,"Rata "&amp;'Piano amm.to'!A203,IF(A203=Dati!$D$18+1,"Riscatto",""))</f>
        <v/>
      </c>
      <c r="C203" s="14" t="str">
        <f>IF(AND(B203&lt;&gt;"",B203&lt;&gt;"Riscatto"),Dati!$D$26,IF(B203="Riscatto",IF(Dati!$C$13="€",Dati!$D$13,Dati!$E$14),""))</f>
        <v/>
      </c>
      <c r="D203" s="14" t="str">
        <f t="shared" si="4"/>
        <v/>
      </c>
      <c r="E203" s="14" t="str">
        <f>IF(AND(B203&lt;&gt;"",B203&lt;&gt;"Riscatto"),((F202)*(Dati!$D$24+Dati!$D$22)/VLOOKUP(Dati!$D$20,Dati!$B$42:$C$45,2,0)),"")</f>
        <v/>
      </c>
      <c r="F203" s="14" t="str">
        <f t="shared" si="5"/>
        <v/>
      </c>
    </row>
    <row r="204" spans="1:6" ht="14.25" customHeight="1" x14ac:dyDescent="0.2">
      <c r="A204" s="15">
        <v>186</v>
      </c>
      <c r="B204" s="13" t="str">
        <f>IF(A204&lt;=Dati!$D$18,"Rata "&amp;'Piano amm.to'!A204,IF(A204=Dati!$D$18+1,"Riscatto",""))</f>
        <v/>
      </c>
      <c r="C204" s="14" t="str">
        <f>IF(AND(B204&lt;&gt;"",B204&lt;&gt;"Riscatto"),Dati!$D$26,IF(B204="Riscatto",IF(Dati!$C$13="€",Dati!$D$13,Dati!$E$14),""))</f>
        <v/>
      </c>
      <c r="D204" s="14" t="str">
        <f t="shared" si="4"/>
        <v/>
      </c>
      <c r="E204" s="14" t="str">
        <f>IF(AND(B204&lt;&gt;"",B204&lt;&gt;"Riscatto"),((F203)*(Dati!$D$24+Dati!$D$22)/VLOOKUP(Dati!$D$20,Dati!$B$42:$C$45,2,0)),"")</f>
        <v/>
      </c>
      <c r="F204" s="14" t="str">
        <f t="shared" si="5"/>
        <v/>
      </c>
    </row>
    <row r="205" spans="1:6" ht="14.25" customHeight="1" x14ac:dyDescent="0.2">
      <c r="A205" s="15">
        <v>187</v>
      </c>
      <c r="B205" s="13" t="str">
        <f>IF(A205&lt;=Dati!$D$18,"Rata "&amp;'Piano amm.to'!A205,IF(A205=Dati!$D$18+1,"Riscatto",""))</f>
        <v/>
      </c>
      <c r="C205" s="14" t="str">
        <f>IF(AND(B205&lt;&gt;"",B205&lt;&gt;"Riscatto"),Dati!$D$26,IF(B205="Riscatto",IF(Dati!$C$13="€",Dati!$D$13,Dati!$E$14),""))</f>
        <v/>
      </c>
      <c r="D205" s="14" t="str">
        <f t="shared" si="4"/>
        <v/>
      </c>
      <c r="E205" s="14" t="str">
        <f>IF(AND(B205&lt;&gt;"",B205&lt;&gt;"Riscatto"),((F204)*(Dati!$D$24+Dati!$D$22)/VLOOKUP(Dati!$D$20,Dati!$B$42:$C$45,2,0)),"")</f>
        <v/>
      </c>
      <c r="F205" s="14" t="str">
        <f t="shared" si="5"/>
        <v/>
      </c>
    </row>
    <row r="206" spans="1:6" ht="14.25" customHeight="1" x14ac:dyDescent="0.2">
      <c r="A206" s="15">
        <v>188</v>
      </c>
      <c r="B206" s="13" t="str">
        <f>IF(A206&lt;=Dati!$D$18,"Rata "&amp;'Piano amm.to'!A206,IF(A206=Dati!$D$18+1,"Riscatto",""))</f>
        <v/>
      </c>
      <c r="C206" s="14" t="str">
        <f>IF(AND(B206&lt;&gt;"",B206&lt;&gt;"Riscatto"),Dati!$D$26,IF(B206="Riscatto",IF(Dati!$C$13="€",Dati!$D$13,Dati!$E$14),""))</f>
        <v/>
      </c>
      <c r="D206" s="14" t="str">
        <f t="shared" si="4"/>
        <v/>
      </c>
      <c r="E206" s="14" t="str">
        <f>IF(AND(B206&lt;&gt;"",B206&lt;&gt;"Riscatto"),((F205)*(Dati!$D$24+Dati!$D$22)/VLOOKUP(Dati!$D$20,Dati!$B$42:$C$45,2,0)),"")</f>
        <v/>
      </c>
      <c r="F206" s="14" t="str">
        <f t="shared" si="5"/>
        <v/>
      </c>
    </row>
    <row r="207" spans="1:6" ht="14.25" customHeight="1" x14ac:dyDescent="0.2">
      <c r="A207" s="15">
        <v>189</v>
      </c>
      <c r="B207" s="13" t="str">
        <f>IF(A207&lt;=Dati!$D$18,"Rata "&amp;'Piano amm.to'!A207,IF(A207=Dati!$D$18+1,"Riscatto",""))</f>
        <v/>
      </c>
      <c r="C207" s="14" t="str">
        <f>IF(AND(B207&lt;&gt;"",B207&lt;&gt;"Riscatto"),Dati!$D$26,IF(B207="Riscatto",IF(Dati!$C$13="€",Dati!$D$13,Dati!$E$14),""))</f>
        <v/>
      </c>
      <c r="D207" s="14" t="str">
        <f t="shared" si="4"/>
        <v/>
      </c>
      <c r="E207" s="14" t="str">
        <f>IF(AND(B207&lt;&gt;"",B207&lt;&gt;"Riscatto"),((F206)*(Dati!$D$24+Dati!$D$22)/VLOOKUP(Dati!$D$20,Dati!$B$42:$C$45,2,0)),"")</f>
        <v/>
      </c>
      <c r="F207" s="14" t="str">
        <f t="shared" si="5"/>
        <v/>
      </c>
    </row>
    <row r="208" spans="1:6" ht="14.25" customHeight="1" x14ac:dyDescent="0.2">
      <c r="A208" s="15">
        <v>190</v>
      </c>
      <c r="B208" s="13" t="str">
        <f>IF(A208&lt;=Dati!$D$18,"Rata "&amp;'Piano amm.to'!A208,IF(A208=Dati!$D$18+1,"Riscatto",""))</f>
        <v/>
      </c>
      <c r="C208" s="14" t="str">
        <f>IF(AND(B208&lt;&gt;"",B208&lt;&gt;"Riscatto"),Dati!$D$26,IF(B208="Riscatto",IF(Dati!$C$13="€",Dati!$D$13,Dati!$E$14),""))</f>
        <v/>
      </c>
      <c r="D208" s="14" t="str">
        <f t="shared" si="4"/>
        <v/>
      </c>
      <c r="E208" s="14" t="str">
        <f>IF(AND(B208&lt;&gt;"",B208&lt;&gt;"Riscatto"),((F207)*(Dati!$D$24+Dati!$D$22)/VLOOKUP(Dati!$D$20,Dati!$B$42:$C$45,2,0)),"")</f>
        <v/>
      </c>
      <c r="F208" s="14" t="str">
        <f t="shared" si="5"/>
        <v/>
      </c>
    </row>
    <row r="209" spans="1:6" ht="14.25" customHeight="1" x14ac:dyDescent="0.2">
      <c r="A209" s="15">
        <v>191</v>
      </c>
      <c r="B209" s="13" t="str">
        <f>IF(A209&lt;=Dati!$D$18,"Rata "&amp;'Piano amm.to'!A209,IF(A209=Dati!$D$18+1,"Riscatto",""))</f>
        <v/>
      </c>
      <c r="C209" s="14" t="str">
        <f>IF(AND(B209&lt;&gt;"",B209&lt;&gt;"Riscatto"),Dati!$D$26,IF(B209="Riscatto",IF(Dati!$C$13="€",Dati!$D$13,Dati!$E$14),""))</f>
        <v/>
      </c>
      <c r="D209" s="14" t="str">
        <f t="shared" si="4"/>
        <v/>
      </c>
      <c r="E209" s="14" t="str">
        <f>IF(AND(B209&lt;&gt;"",B209&lt;&gt;"Riscatto"),((F208)*(Dati!$D$24+Dati!$D$22)/VLOOKUP(Dati!$D$20,Dati!$B$42:$C$45,2,0)),"")</f>
        <v/>
      </c>
      <c r="F209" s="14" t="str">
        <f t="shared" si="5"/>
        <v/>
      </c>
    </row>
    <row r="210" spans="1:6" ht="14.25" customHeight="1" x14ac:dyDescent="0.2">
      <c r="A210" s="15">
        <v>192</v>
      </c>
      <c r="B210" s="13" t="str">
        <f>IF(A210&lt;=Dati!$D$18,"Rata "&amp;'Piano amm.to'!A210,IF(A210=Dati!$D$18+1,"Riscatto",""))</f>
        <v/>
      </c>
      <c r="C210" s="14" t="str">
        <f>IF(AND(B210&lt;&gt;"",B210&lt;&gt;"Riscatto"),Dati!$D$26,IF(B210="Riscatto",IF(Dati!$C$13="€",Dati!$D$13,Dati!$E$14),""))</f>
        <v/>
      </c>
      <c r="D210" s="14" t="str">
        <f t="shared" si="4"/>
        <v/>
      </c>
      <c r="E210" s="14" t="str">
        <f>IF(AND(B210&lt;&gt;"",B210&lt;&gt;"Riscatto"),((F209)*(Dati!$D$24+Dati!$D$22)/VLOOKUP(Dati!$D$20,Dati!$B$42:$C$45,2,0)),"")</f>
        <v/>
      </c>
      <c r="F210" s="14" t="str">
        <f t="shared" si="5"/>
        <v/>
      </c>
    </row>
    <row r="211" spans="1:6" ht="14.25" customHeight="1" x14ac:dyDescent="0.2">
      <c r="A211" s="15">
        <v>193</v>
      </c>
      <c r="B211" s="13" t="str">
        <f>IF(A211&lt;=Dati!$D$18,"Rata "&amp;'Piano amm.to'!A211,IF(A211=Dati!$D$18+1,"Riscatto",""))</f>
        <v/>
      </c>
      <c r="C211" s="14" t="str">
        <f>IF(AND(B211&lt;&gt;"",B211&lt;&gt;"Riscatto"),Dati!$D$26,IF(B211="Riscatto",IF(Dati!$C$13="€",Dati!$D$13,Dati!$E$14),""))</f>
        <v/>
      </c>
      <c r="D211" s="14" t="str">
        <f t="shared" si="4"/>
        <v/>
      </c>
      <c r="E211" s="14" t="str">
        <f>IF(AND(B211&lt;&gt;"",B211&lt;&gt;"Riscatto"),((F210)*(Dati!$D$24+Dati!$D$22)/VLOOKUP(Dati!$D$20,Dati!$B$42:$C$45,2,0)),"")</f>
        <v/>
      </c>
      <c r="F211" s="14" t="str">
        <f t="shared" si="5"/>
        <v/>
      </c>
    </row>
    <row r="212" spans="1:6" ht="14.25" customHeight="1" x14ac:dyDescent="0.2">
      <c r="A212" s="15">
        <v>194</v>
      </c>
      <c r="B212" s="13" t="str">
        <f>IF(A212&lt;=Dati!$D$18,"Rata "&amp;'Piano amm.to'!A212,IF(A212=Dati!$D$18+1,"Riscatto",""))</f>
        <v/>
      </c>
      <c r="C212" s="14" t="str">
        <f>IF(AND(B212&lt;&gt;"",B212&lt;&gt;"Riscatto"),Dati!$D$26,IF(B212="Riscatto",IF(Dati!$C$13="€",Dati!$D$13,Dati!$E$14),""))</f>
        <v/>
      </c>
      <c r="D212" s="14" t="str">
        <f t="shared" si="4"/>
        <v/>
      </c>
      <c r="E212" s="14" t="str">
        <f>IF(AND(B212&lt;&gt;"",B212&lt;&gt;"Riscatto"),((F211)*(Dati!$D$24+Dati!$D$22)/VLOOKUP(Dati!$D$20,Dati!$B$42:$C$45,2,0)),"")</f>
        <v/>
      </c>
      <c r="F212" s="14" t="str">
        <f t="shared" si="5"/>
        <v/>
      </c>
    </row>
    <row r="213" spans="1:6" ht="14.25" customHeight="1" x14ac:dyDescent="0.2">
      <c r="A213" s="15">
        <v>195</v>
      </c>
      <c r="B213" s="13" t="str">
        <f>IF(A213&lt;=Dati!$D$18,"Rata "&amp;'Piano amm.to'!A213,IF(A213=Dati!$D$18+1,"Riscatto",""))</f>
        <v/>
      </c>
      <c r="C213" s="14" t="str">
        <f>IF(AND(B213&lt;&gt;"",B213&lt;&gt;"Riscatto"),Dati!$D$26,IF(B213="Riscatto",IF(Dati!$C$13="€",Dati!$D$13,Dati!$E$14),""))</f>
        <v/>
      </c>
      <c r="D213" s="14" t="str">
        <f t="shared" ref="D213:D258" si="6">IF(B213="Riscatto",C213,IF(B213&lt;&gt;"",+C213-E213,""))</f>
        <v/>
      </c>
      <c r="E213" s="14" t="str">
        <f>IF(AND(B213&lt;&gt;"",B213&lt;&gt;"Riscatto"),((F212)*(Dati!$D$24+Dati!$D$22)/VLOOKUP(Dati!$D$20,Dati!$B$42:$C$45,2,0)),"")</f>
        <v/>
      </c>
      <c r="F213" s="14" t="str">
        <f t="shared" ref="F213:F258" si="7">IF(ISERROR(+F212-D213),"",+F212-D213)</f>
        <v/>
      </c>
    </row>
    <row r="214" spans="1:6" ht="14.25" customHeight="1" x14ac:dyDescent="0.2">
      <c r="A214" s="15">
        <v>196</v>
      </c>
      <c r="B214" s="13" t="str">
        <f>IF(A214&lt;=Dati!$D$18,"Rata "&amp;'Piano amm.to'!A214,IF(A214=Dati!$D$18+1,"Riscatto",""))</f>
        <v/>
      </c>
      <c r="C214" s="14" t="str">
        <f>IF(AND(B214&lt;&gt;"",B214&lt;&gt;"Riscatto"),Dati!$D$26,IF(B214="Riscatto",IF(Dati!$C$13="€",Dati!$D$13,Dati!$E$14),""))</f>
        <v/>
      </c>
      <c r="D214" s="14" t="str">
        <f t="shared" si="6"/>
        <v/>
      </c>
      <c r="E214" s="14" t="str">
        <f>IF(AND(B214&lt;&gt;"",B214&lt;&gt;"Riscatto"),((F213)*(Dati!$D$24+Dati!$D$22)/VLOOKUP(Dati!$D$20,Dati!$B$42:$C$45,2,0)),"")</f>
        <v/>
      </c>
      <c r="F214" s="14" t="str">
        <f t="shared" si="7"/>
        <v/>
      </c>
    </row>
    <row r="215" spans="1:6" ht="14.25" customHeight="1" x14ac:dyDescent="0.2">
      <c r="A215" s="15">
        <v>197</v>
      </c>
      <c r="B215" s="13" t="str">
        <f>IF(A215&lt;=Dati!$D$18,"Rata "&amp;'Piano amm.to'!A215,IF(A215=Dati!$D$18+1,"Riscatto",""))</f>
        <v/>
      </c>
      <c r="C215" s="14" t="str">
        <f>IF(AND(B215&lt;&gt;"",B215&lt;&gt;"Riscatto"),Dati!$D$26,IF(B215="Riscatto",IF(Dati!$C$13="€",Dati!$D$13,Dati!$E$14),""))</f>
        <v/>
      </c>
      <c r="D215" s="14" t="str">
        <f t="shared" si="6"/>
        <v/>
      </c>
      <c r="E215" s="14" t="str">
        <f>IF(AND(B215&lt;&gt;"",B215&lt;&gt;"Riscatto"),((F214)*(Dati!$D$24+Dati!$D$22)/VLOOKUP(Dati!$D$20,Dati!$B$42:$C$45,2,0)),"")</f>
        <v/>
      </c>
      <c r="F215" s="14" t="str">
        <f t="shared" si="7"/>
        <v/>
      </c>
    </row>
    <row r="216" spans="1:6" ht="14.25" customHeight="1" x14ac:dyDescent="0.2">
      <c r="A216" s="15">
        <v>198</v>
      </c>
      <c r="B216" s="13" t="str">
        <f>IF(A216&lt;=Dati!$D$18,"Rata "&amp;'Piano amm.to'!A216,IF(A216=Dati!$D$18+1,"Riscatto",""))</f>
        <v/>
      </c>
      <c r="C216" s="14" t="str">
        <f>IF(AND(B216&lt;&gt;"",B216&lt;&gt;"Riscatto"),Dati!$D$26,IF(B216="Riscatto",IF(Dati!$C$13="€",Dati!$D$13,Dati!$E$14),""))</f>
        <v/>
      </c>
      <c r="D216" s="14" t="str">
        <f t="shared" si="6"/>
        <v/>
      </c>
      <c r="E216" s="14" t="str">
        <f>IF(AND(B216&lt;&gt;"",B216&lt;&gt;"Riscatto"),((F215)*(Dati!$D$24+Dati!$D$22)/VLOOKUP(Dati!$D$20,Dati!$B$42:$C$45,2,0)),"")</f>
        <v/>
      </c>
      <c r="F216" s="14" t="str">
        <f t="shared" si="7"/>
        <v/>
      </c>
    </row>
    <row r="217" spans="1:6" ht="14.25" customHeight="1" x14ac:dyDescent="0.2">
      <c r="A217" s="15">
        <v>199</v>
      </c>
      <c r="B217" s="13" t="str">
        <f>IF(A217&lt;=Dati!$D$18,"Rata "&amp;'Piano amm.to'!A217,IF(A217=Dati!$D$18+1,"Riscatto",""))</f>
        <v/>
      </c>
      <c r="C217" s="14" t="str">
        <f>IF(AND(B217&lt;&gt;"",B217&lt;&gt;"Riscatto"),Dati!$D$26,IF(B217="Riscatto",IF(Dati!$C$13="€",Dati!$D$13,Dati!$E$14),""))</f>
        <v/>
      </c>
      <c r="D217" s="14" t="str">
        <f t="shared" si="6"/>
        <v/>
      </c>
      <c r="E217" s="14" t="str">
        <f>IF(AND(B217&lt;&gt;"",B217&lt;&gt;"Riscatto"),((F216)*(Dati!$D$24+Dati!$D$22)/VLOOKUP(Dati!$D$20,Dati!$B$42:$C$45,2,0)),"")</f>
        <v/>
      </c>
      <c r="F217" s="14" t="str">
        <f t="shared" si="7"/>
        <v/>
      </c>
    </row>
    <row r="218" spans="1:6" ht="14.25" customHeight="1" x14ac:dyDescent="0.2">
      <c r="A218" s="15">
        <v>200</v>
      </c>
      <c r="B218" s="13" t="str">
        <f>IF(A218&lt;=Dati!$D$18,"Rata "&amp;'Piano amm.to'!A218,IF(A218=Dati!$D$18+1,"Riscatto",""))</f>
        <v/>
      </c>
      <c r="C218" s="14" t="str">
        <f>IF(AND(B218&lt;&gt;"",B218&lt;&gt;"Riscatto"),Dati!$D$26,IF(B218="Riscatto",IF(Dati!$C$13="€",Dati!$D$13,Dati!$E$14),""))</f>
        <v/>
      </c>
      <c r="D218" s="14" t="str">
        <f t="shared" si="6"/>
        <v/>
      </c>
      <c r="E218" s="14" t="str">
        <f>IF(AND(B218&lt;&gt;"",B218&lt;&gt;"Riscatto"),((F217)*(Dati!$D$24+Dati!$D$22)/VLOOKUP(Dati!$D$20,Dati!$B$42:$C$45,2,0)),"")</f>
        <v/>
      </c>
      <c r="F218" s="14" t="str">
        <f t="shared" si="7"/>
        <v/>
      </c>
    </row>
    <row r="219" spans="1:6" ht="14.25" customHeight="1" x14ac:dyDescent="0.2">
      <c r="A219" s="15">
        <v>201</v>
      </c>
      <c r="B219" s="13" t="str">
        <f>IF(A219&lt;=Dati!$D$18,"Rata "&amp;'Piano amm.to'!A219,IF(A219=Dati!$D$18+1,"Riscatto",""))</f>
        <v/>
      </c>
      <c r="C219" s="14" t="str">
        <f>IF(AND(B219&lt;&gt;"",B219&lt;&gt;"Riscatto"),Dati!$D$26,IF(B219="Riscatto",IF(Dati!$C$13="€",Dati!$D$13,Dati!$E$14),""))</f>
        <v/>
      </c>
      <c r="D219" s="14" t="str">
        <f t="shared" si="6"/>
        <v/>
      </c>
      <c r="E219" s="14" t="str">
        <f>IF(AND(B219&lt;&gt;"",B219&lt;&gt;"Riscatto"),((F218)*(Dati!$D$24+Dati!$D$22)/VLOOKUP(Dati!$D$20,Dati!$B$42:$C$45,2,0)),"")</f>
        <v/>
      </c>
      <c r="F219" s="14" t="str">
        <f t="shared" si="7"/>
        <v/>
      </c>
    </row>
    <row r="220" spans="1:6" ht="14.25" customHeight="1" x14ac:dyDescent="0.2">
      <c r="A220" s="15">
        <v>202</v>
      </c>
      <c r="B220" s="13" t="str">
        <f>IF(A220&lt;=Dati!$D$18,"Rata "&amp;'Piano amm.to'!A220,IF(A220=Dati!$D$18+1,"Riscatto",""))</f>
        <v/>
      </c>
      <c r="C220" s="14" t="str">
        <f>IF(AND(B220&lt;&gt;"",B220&lt;&gt;"Riscatto"),Dati!$D$26,IF(B220="Riscatto",IF(Dati!$C$13="€",Dati!$D$13,Dati!$E$14),""))</f>
        <v/>
      </c>
      <c r="D220" s="14" t="str">
        <f t="shared" si="6"/>
        <v/>
      </c>
      <c r="E220" s="14" t="str">
        <f>IF(AND(B220&lt;&gt;"",B220&lt;&gt;"Riscatto"),((F219)*(Dati!$D$24+Dati!$D$22)/VLOOKUP(Dati!$D$20,Dati!$B$42:$C$45,2,0)),"")</f>
        <v/>
      </c>
      <c r="F220" s="14" t="str">
        <f t="shared" si="7"/>
        <v/>
      </c>
    </row>
    <row r="221" spans="1:6" ht="14.25" customHeight="1" x14ac:dyDescent="0.2">
      <c r="A221" s="15">
        <v>203</v>
      </c>
      <c r="B221" s="13" t="str">
        <f>IF(A221&lt;=Dati!$D$18,"Rata "&amp;'Piano amm.to'!A221,IF(A221=Dati!$D$18+1,"Riscatto",""))</f>
        <v/>
      </c>
      <c r="C221" s="14" t="str">
        <f>IF(AND(B221&lt;&gt;"",B221&lt;&gt;"Riscatto"),Dati!$D$26,IF(B221="Riscatto",IF(Dati!$C$13="€",Dati!$D$13,Dati!$E$14),""))</f>
        <v/>
      </c>
      <c r="D221" s="14" t="str">
        <f t="shared" si="6"/>
        <v/>
      </c>
      <c r="E221" s="14" t="str">
        <f>IF(AND(B221&lt;&gt;"",B221&lt;&gt;"Riscatto"),((F220)*(Dati!$D$24+Dati!$D$22)/VLOOKUP(Dati!$D$20,Dati!$B$42:$C$45,2,0)),"")</f>
        <v/>
      </c>
      <c r="F221" s="14" t="str">
        <f t="shared" si="7"/>
        <v/>
      </c>
    </row>
    <row r="222" spans="1:6" ht="14.25" customHeight="1" x14ac:dyDescent="0.2">
      <c r="A222" s="15">
        <v>204</v>
      </c>
      <c r="B222" s="13" t="str">
        <f>IF(A222&lt;=Dati!$D$18,"Rata "&amp;'Piano amm.to'!A222,IF(A222=Dati!$D$18+1,"Riscatto",""))</f>
        <v/>
      </c>
      <c r="C222" s="14" t="str">
        <f>IF(AND(B222&lt;&gt;"",B222&lt;&gt;"Riscatto"),Dati!$D$26,IF(B222="Riscatto",IF(Dati!$C$13="€",Dati!$D$13,Dati!$E$14),""))</f>
        <v/>
      </c>
      <c r="D222" s="14" t="str">
        <f t="shared" si="6"/>
        <v/>
      </c>
      <c r="E222" s="14" t="str">
        <f>IF(AND(B222&lt;&gt;"",B222&lt;&gt;"Riscatto"),((F221)*(Dati!$D$24+Dati!$D$22)/VLOOKUP(Dati!$D$20,Dati!$B$42:$C$45,2,0)),"")</f>
        <v/>
      </c>
      <c r="F222" s="14" t="str">
        <f t="shared" si="7"/>
        <v/>
      </c>
    </row>
    <row r="223" spans="1:6" ht="14.25" customHeight="1" x14ac:dyDescent="0.2">
      <c r="A223" s="15">
        <v>205</v>
      </c>
      <c r="B223" s="13" t="str">
        <f>IF(A223&lt;=Dati!$D$18,"Rata "&amp;'Piano amm.to'!A223,IF(A223=Dati!$D$18+1,"Riscatto",""))</f>
        <v/>
      </c>
      <c r="C223" s="14" t="str">
        <f>IF(AND(B223&lt;&gt;"",B223&lt;&gt;"Riscatto"),Dati!$D$26,IF(B223="Riscatto",IF(Dati!$C$13="€",Dati!$D$13,Dati!$E$14),""))</f>
        <v/>
      </c>
      <c r="D223" s="14" t="str">
        <f t="shared" si="6"/>
        <v/>
      </c>
      <c r="E223" s="14" t="str">
        <f>IF(AND(B223&lt;&gt;"",B223&lt;&gt;"Riscatto"),((F222)*(Dati!$D$24+Dati!$D$22)/VLOOKUP(Dati!$D$20,Dati!$B$42:$C$45,2,0)),"")</f>
        <v/>
      </c>
      <c r="F223" s="14" t="str">
        <f t="shared" si="7"/>
        <v/>
      </c>
    </row>
    <row r="224" spans="1:6" ht="14.25" customHeight="1" x14ac:dyDescent="0.2">
      <c r="A224" s="15">
        <v>206</v>
      </c>
      <c r="B224" s="13" t="str">
        <f>IF(A224&lt;=Dati!$D$18,"Rata "&amp;'Piano amm.to'!A224,IF(A224=Dati!$D$18+1,"Riscatto",""))</f>
        <v/>
      </c>
      <c r="C224" s="14" t="str">
        <f>IF(AND(B224&lt;&gt;"",B224&lt;&gt;"Riscatto"),Dati!$D$26,IF(B224="Riscatto",IF(Dati!$C$13="€",Dati!$D$13,Dati!$E$14),""))</f>
        <v/>
      </c>
      <c r="D224" s="14" t="str">
        <f t="shared" si="6"/>
        <v/>
      </c>
      <c r="E224" s="14" t="str">
        <f>IF(AND(B224&lt;&gt;"",B224&lt;&gt;"Riscatto"),((F223)*(Dati!$D$24+Dati!$D$22)/VLOOKUP(Dati!$D$20,Dati!$B$42:$C$45,2,0)),"")</f>
        <v/>
      </c>
      <c r="F224" s="14" t="str">
        <f t="shared" si="7"/>
        <v/>
      </c>
    </row>
    <row r="225" spans="1:6" ht="14.25" customHeight="1" x14ac:dyDescent="0.2">
      <c r="A225" s="15">
        <v>207</v>
      </c>
      <c r="B225" s="13" t="str">
        <f>IF(A225&lt;=Dati!$D$18,"Rata "&amp;'Piano amm.to'!A225,IF(A225=Dati!$D$18+1,"Riscatto",""))</f>
        <v/>
      </c>
      <c r="C225" s="14" t="str">
        <f>IF(AND(B225&lt;&gt;"",B225&lt;&gt;"Riscatto"),Dati!$D$26,IF(B225="Riscatto",IF(Dati!$C$13="€",Dati!$D$13,Dati!$E$14),""))</f>
        <v/>
      </c>
      <c r="D225" s="14" t="str">
        <f t="shared" si="6"/>
        <v/>
      </c>
      <c r="E225" s="14" t="str">
        <f>IF(AND(B225&lt;&gt;"",B225&lt;&gt;"Riscatto"),((F224)*(Dati!$D$24+Dati!$D$22)/VLOOKUP(Dati!$D$20,Dati!$B$42:$C$45,2,0)),"")</f>
        <v/>
      </c>
      <c r="F225" s="14" t="str">
        <f t="shared" si="7"/>
        <v/>
      </c>
    </row>
    <row r="226" spans="1:6" ht="14.25" customHeight="1" x14ac:dyDescent="0.2">
      <c r="A226" s="15">
        <v>208</v>
      </c>
      <c r="B226" s="13" t="str">
        <f>IF(A226&lt;=Dati!$D$18,"Rata "&amp;'Piano amm.to'!A226,IF(A226=Dati!$D$18+1,"Riscatto",""))</f>
        <v/>
      </c>
      <c r="C226" s="14" t="str">
        <f>IF(AND(B226&lt;&gt;"",B226&lt;&gt;"Riscatto"),Dati!$D$26,IF(B226="Riscatto",IF(Dati!$C$13="€",Dati!$D$13,Dati!$E$14),""))</f>
        <v/>
      </c>
      <c r="D226" s="14" t="str">
        <f t="shared" si="6"/>
        <v/>
      </c>
      <c r="E226" s="14" t="str">
        <f>IF(AND(B226&lt;&gt;"",B226&lt;&gt;"Riscatto"),((F225)*(Dati!$D$24+Dati!$D$22)/VLOOKUP(Dati!$D$20,Dati!$B$42:$C$45,2,0)),"")</f>
        <v/>
      </c>
      <c r="F226" s="14" t="str">
        <f t="shared" si="7"/>
        <v/>
      </c>
    </row>
    <row r="227" spans="1:6" ht="14.25" customHeight="1" x14ac:dyDescent="0.2">
      <c r="A227" s="15">
        <v>209</v>
      </c>
      <c r="B227" s="13" t="str">
        <f>IF(A227&lt;=Dati!$D$18,"Rata "&amp;'Piano amm.to'!A227,IF(A227=Dati!$D$18+1,"Riscatto",""))</f>
        <v/>
      </c>
      <c r="C227" s="14" t="str">
        <f>IF(AND(B227&lt;&gt;"",B227&lt;&gt;"Riscatto"),Dati!$D$26,IF(B227="Riscatto",IF(Dati!$C$13="€",Dati!$D$13,Dati!$E$14),""))</f>
        <v/>
      </c>
      <c r="D227" s="14" t="str">
        <f t="shared" si="6"/>
        <v/>
      </c>
      <c r="E227" s="14" t="str">
        <f>IF(AND(B227&lt;&gt;"",B227&lt;&gt;"Riscatto"),((F226)*(Dati!$D$24+Dati!$D$22)/VLOOKUP(Dati!$D$20,Dati!$B$42:$C$45,2,0)),"")</f>
        <v/>
      </c>
      <c r="F227" s="14" t="str">
        <f t="shared" si="7"/>
        <v/>
      </c>
    </row>
    <row r="228" spans="1:6" ht="14.25" customHeight="1" x14ac:dyDescent="0.2">
      <c r="A228" s="15">
        <v>210</v>
      </c>
      <c r="B228" s="13" t="str">
        <f>IF(A228&lt;=Dati!$D$18,"Rata "&amp;'Piano amm.to'!A228,IF(A228=Dati!$D$18+1,"Riscatto",""))</f>
        <v/>
      </c>
      <c r="C228" s="14" t="str">
        <f>IF(AND(B228&lt;&gt;"",B228&lt;&gt;"Riscatto"),Dati!$D$26,IF(B228="Riscatto",IF(Dati!$C$13="€",Dati!$D$13,Dati!$E$14),""))</f>
        <v/>
      </c>
      <c r="D228" s="14" t="str">
        <f t="shared" si="6"/>
        <v/>
      </c>
      <c r="E228" s="14" t="str">
        <f>IF(AND(B228&lt;&gt;"",B228&lt;&gt;"Riscatto"),((F227)*(Dati!$D$24+Dati!$D$22)/VLOOKUP(Dati!$D$20,Dati!$B$42:$C$45,2,0)),"")</f>
        <v/>
      </c>
      <c r="F228" s="14" t="str">
        <f t="shared" si="7"/>
        <v/>
      </c>
    </row>
    <row r="229" spans="1:6" ht="14.25" customHeight="1" x14ac:dyDescent="0.2">
      <c r="A229" s="15">
        <v>211</v>
      </c>
      <c r="B229" s="13" t="str">
        <f>IF(A229&lt;=Dati!$D$18,"Rata "&amp;'Piano amm.to'!A229,IF(A229=Dati!$D$18+1,"Riscatto",""))</f>
        <v/>
      </c>
      <c r="C229" s="14" t="str">
        <f>IF(AND(B229&lt;&gt;"",B229&lt;&gt;"Riscatto"),Dati!$D$26,IF(B229="Riscatto",IF(Dati!$C$13="€",Dati!$D$13,Dati!$E$14),""))</f>
        <v/>
      </c>
      <c r="D229" s="14" t="str">
        <f t="shared" si="6"/>
        <v/>
      </c>
      <c r="E229" s="14" t="str">
        <f>IF(AND(B229&lt;&gt;"",B229&lt;&gt;"Riscatto"),((F228)*(Dati!$D$24+Dati!$D$22)/VLOOKUP(Dati!$D$20,Dati!$B$42:$C$45,2,0)),"")</f>
        <v/>
      </c>
      <c r="F229" s="14" t="str">
        <f t="shared" si="7"/>
        <v/>
      </c>
    </row>
    <row r="230" spans="1:6" ht="14.25" customHeight="1" x14ac:dyDescent="0.2">
      <c r="A230" s="15">
        <v>212</v>
      </c>
      <c r="B230" s="13" t="str">
        <f>IF(A230&lt;=Dati!$D$18,"Rata "&amp;'Piano amm.to'!A230,IF(A230=Dati!$D$18+1,"Riscatto",""))</f>
        <v/>
      </c>
      <c r="C230" s="14" t="str">
        <f>IF(AND(B230&lt;&gt;"",B230&lt;&gt;"Riscatto"),Dati!$D$26,IF(B230="Riscatto",IF(Dati!$C$13="€",Dati!$D$13,Dati!$E$14),""))</f>
        <v/>
      </c>
      <c r="D230" s="14" t="str">
        <f t="shared" si="6"/>
        <v/>
      </c>
      <c r="E230" s="14" t="str">
        <f>IF(AND(B230&lt;&gt;"",B230&lt;&gt;"Riscatto"),((F229)*(Dati!$D$24+Dati!$D$22)/VLOOKUP(Dati!$D$20,Dati!$B$42:$C$45,2,0)),"")</f>
        <v/>
      </c>
      <c r="F230" s="14" t="str">
        <f t="shared" si="7"/>
        <v/>
      </c>
    </row>
    <row r="231" spans="1:6" ht="14.25" customHeight="1" x14ac:dyDescent="0.2">
      <c r="A231" s="15">
        <v>213</v>
      </c>
      <c r="B231" s="13" t="str">
        <f>IF(A231&lt;=Dati!$D$18,"Rata "&amp;'Piano amm.to'!A231,IF(A231=Dati!$D$18+1,"Riscatto",""))</f>
        <v/>
      </c>
      <c r="C231" s="14" t="str">
        <f>IF(AND(B231&lt;&gt;"",B231&lt;&gt;"Riscatto"),Dati!$D$26,IF(B231="Riscatto",IF(Dati!$C$13="€",Dati!$D$13,Dati!$E$14),""))</f>
        <v/>
      </c>
      <c r="D231" s="14" t="str">
        <f t="shared" si="6"/>
        <v/>
      </c>
      <c r="E231" s="14" t="str">
        <f>IF(AND(B231&lt;&gt;"",B231&lt;&gt;"Riscatto"),((F230)*(Dati!$D$24+Dati!$D$22)/VLOOKUP(Dati!$D$20,Dati!$B$42:$C$45,2,0)),"")</f>
        <v/>
      </c>
      <c r="F231" s="14" t="str">
        <f t="shared" si="7"/>
        <v/>
      </c>
    </row>
    <row r="232" spans="1:6" ht="14.25" customHeight="1" x14ac:dyDescent="0.2">
      <c r="A232" s="15">
        <v>214</v>
      </c>
      <c r="B232" s="13" t="str">
        <f>IF(A232&lt;=Dati!$D$18,"Rata "&amp;'Piano amm.to'!A232,IF(A232=Dati!$D$18+1,"Riscatto",""))</f>
        <v/>
      </c>
      <c r="C232" s="14" t="str">
        <f>IF(AND(B232&lt;&gt;"",B232&lt;&gt;"Riscatto"),Dati!$D$26,IF(B232="Riscatto",IF(Dati!$C$13="€",Dati!$D$13,Dati!$E$14),""))</f>
        <v/>
      </c>
      <c r="D232" s="14" t="str">
        <f t="shared" si="6"/>
        <v/>
      </c>
      <c r="E232" s="14" t="str">
        <f>IF(AND(B232&lt;&gt;"",B232&lt;&gt;"Riscatto"),((F231)*(Dati!$D$24+Dati!$D$22)/VLOOKUP(Dati!$D$20,Dati!$B$42:$C$45,2,0)),"")</f>
        <v/>
      </c>
      <c r="F232" s="14" t="str">
        <f t="shared" si="7"/>
        <v/>
      </c>
    </row>
    <row r="233" spans="1:6" ht="14.25" customHeight="1" x14ac:dyDescent="0.2">
      <c r="A233" s="15">
        <v>215</v>
      </c>
      <c r="B233" s="13" t="str">
        <f>IF(A233&lt;=Dati!$D$18,"Rata "&amp;'Piano amm.to'!A233,IF(A233=Dati!$D$18+1,"Riscatto",""))</f>
        <v/>
      </c>
      <c r="C233" s="14" t="str">
        <f>IF(AND(B233&lt;&gt;"",B233&lt;&gt;"Riscatto"),Dati!$D$26,IF(B233="Riscatto",IF(Dati!$C$13="€",Dati!$D$13,Dati!$E$14),""))</f>
        <v/>
      </c>
      <c r="D233" s="14" t="str">
        <f t="shared" si="6"/>
        <v/>
      </c>
      <c r="E233" s="14" t="str">
        <f>IF(AND(B233&lt;&gt;"",B233&lt;&gt;"Riscatto"),((F232)*(Dati!$D$24+Dati!$D$22)/VLOOKUP(Dati!$D$20,Dati!$B$42:$C$45,2,0)),"")</f>
        <v/>
      </c>
      <c r="F233" s="14" t="str">
        <f t="shared" si="7"/>
        <v/>
      </c>
    </row>
    <row r="234" spans="1:6" ht="14.25" customHeight="1" x14ac:dyDescent="0.2">
      <c r="A234" s="15">
        <v>216</v>
      </c>
      <c r="B234" s="13" t="str">
        <f>IF(A234&lt;=Dati!$D$18,"Rata "&amp;'Piano amm.to'!A234,IF(A234=Dati!$D$18+1,"Riscatto",""))</f>
        <v/>
      </c>
      <c r="C234" s="14" t="str">
        <f>IF(AND(B234&lt;&gt;"",B234&lt;&gt;"Riscatto"),Dati!$D$26,IF(B234="Riscatto",IF(Dati!$C$13="€",Dati!$D$13,Dati!$E$14),""))</f>
        <v/>
      </c>
      <c r="D234" s="14" t="str">
        <f t="shared" si="6"/>
        <v/>
      </c>
      <c r="E234" s="14" t="str">
        <f>IF(AND(B234&lt;&gt;"",B234&lt;&gt;"Riscatto"),((F233)*(Dati!$D$24+Dati!$D$22)/VLOOKUP(Dati!$D$20,Dati!$B$42:$C$45,2,0)),"")</f>
        <v/>
      </c>
      <c r="F234" s="14" t="str">
        <f t="shared" si="7"/>
        <v/>
      </c>
    </row>
    <row r="235" spans="1:6" ht="14.25" customHeight="1" x14ac:dyDescent="0.2">
      <c r="A235" s="15">
        <v>217</v>
      </c>
      <c r="B235" s="13" t="str">
        <f>IF(A235&lt;=Dati!$D$18,"Rata "&amp;'Piano amm.to'!A235,IF(A235=Dati!$D$18+1,"Riscatto",""))</f>
        <v/>
      </c>
      <c r="C235" s="14" t="str">
        <f>IF(AND(B235&lt;&gt;"",B235&lt;&gt;"Riscatto"),Dati!$D$26,IF(B235="Riscatto",IF(Dati!$C$13="€",Dati!$D$13,Dati!$E$14),""))</f>
        <v/>
      </c>
      <c r="D235" s="14" t="str">
        <f t="shared" si="6"/>
        <v/>
      </c>
      <c r="E235" s="14" t="str">
        <f>IF(AND(B235&lt;&gt;"",B235&lt;&gt;"Riscatto"),((F234)*(Dati!$D$24+Dati!$D$22)/VLOOKUP(Dati!$D$20,Dati!$B$42:$C$45,2,0)),"")</f>
        <v/>
      </c>
      <c r="F235" s="14" t="str">
        <f t="shared" si="7"/>
        <v/>
      </c>
    </row>
    <row r="236" spans="1:6" ht="14.25" customHeight="1" x14ac:dyDescent="0.2">
      <c r="A236" s="15">
        <v>218</v>
      </c>
      <c r="B236" s="13" t="str">
        <f>IF(A236&lt;=Dati!$D$18,"Rata "&amp;'Piano amm.to'!A236,IF(A236=Dati!$D$18+1,"Riscatto",""))</f>
        <v/>
      </c>
      <c r="C236" s="14" t="str">
        <f>IF(AND(B236&lt;&gt;"",B236&lt;&gt;"Riscatto"),Dati!$D$26,IF(B236="Riscatto",IF(Dati!$C$13="€",Dati!$D$13,Dati!$E$14),""))</f>
        <v/>
      </c>
      <c r="D236" s="14" t="str">
        <f t="shared" si="6"/>
        <v/>
      </c>
      <c r="E236" s="14" t="str">
        <f>IF(AND(B236&lt;&gt;"",B236&lt;&gt;"Riscatto"),((F235)*(Dati!$D$24+Dati!$D$22)/VLOOKUP(Dati!$D$20,Dati!$B$42:$C$45,2,0)),"")</f>
        <v/>
      </c>
      <c r="F236" s="14" t="str">
        <f t="shared" si="7"/>
        <v/>
      </c>
    </row>
    <row r="237" spans="1:6" ht="14.25" customHeight="1" x14ac:dyDescent="0.2">
      <c r="A237" s="15">
        <v>219</v>
      </c>
      <c r="B237" s="13" t="str">
        <f>IF(A237&lt;=Dati!$D$18,"Rata "&amp;'Piano amm.to'!A237,IF(A237=Dati!$D$18+1,"Riscatto",""))</f>
        <v/>
      </c>
      <c r="C237" s="14" t="str">
        <f>IF(AND(B237&lt;&gt;"",B237&lt;&gt;"Riscatto"),Dati!$D$26,IF(B237="Riscatto",IF(Dati!$C$13="€",Dati!$D$13,Dati!$E$14),""))</f>
        <v/>
      </c>
      <c r="D237" s="14" t="str">
        <f t="shared" si="6"/>
        <v/>
      </c>
      <c r="E237" s="14" t="str">
        <f>IF(AND(B237&lt;&gt;"",B237&lt;&gt;"Riscatto"),((F236)*(Dati!$D$24+Dati!$D$22)/VLOOKUP(Dati!$D$20,Dati!$B$42:$C$45,2,0)),"")</f>
        <v/>
      </c>
      <c r="F237" s="14" t="str">
        <f t="shared" si="7"/>
        <v/>
      </c>
    </row>
    <row r="238" spans="1:6" ht="14.25" customHeight="1" x14ac:dyDescent="0.2">
      <c r="A238" s="15">
        <v>220</v>
      </c>
      <c r="B238" s="13" t="str">
        <f>IF(A238&lt;=Dati!$D$18,"Rata "&amp;'Piano amm.to'!A238,IF(A238=Dati!$D$18+1,"Riscatto",""))</f>
        <v/>
      </c>
      <c r="C238" s="14" t="str">
        <f>IF(AND(B238&lt;&gt;"",B238&lt;&gt;"Riscatto"),Dati!$D$26,IF(B238="Riscatto",IF(Dati!$C$13="€",Dati!$D$13,Dati!$E$14),""))</f>
        <v/>
      </c>
      <c r="D238" s="14" t="str">
        <f t="shared" si="6"/>
        <v/>
      </c>
      <c r="E238" s="14" t="str">
        <f>IF(AND(B238&lt;&gt;"",B238&lt;&gt;"Riscatto"),((F237)*(Dati!$D$24+Dati!$D$22)/VLOOKUP(Dati!$D$20,Dati!$B$42:$C$45,2,0)),"")</f>
        <v/>
      </c>
      <c r="F238" s="14" t="str">
        <f t="shared" si="7"/>
        <v/>
      </c>
    </row>
    <row r="239" spans="1:6" ht="14.25" customHeight="1" x14ac:dyDescent="0.2">
      <c r="A239" s="15">
        <v>221</v>
      </c>
      <c r="B239" s="13" t="str">
        <f>IF(A239&lt;=Dati!$D$18,"Rata "&amp;'Piano amm.to'!A239,IF(A239=Dati!$D$18+1,"Riscatto",""))</f>
        <v/>
      </c>
      <c r="C239" s="14" t="str">
        <f>IF(AND(B239&lt;&gt;"",B239&lt;&gt;"Riscatto"),Dati!$D$26,IF(B239="Riscatto",IF(Dati!$C$13="€",Dati!$D$13,Dati!$E$14),""))</f>
        <v/>
      </c>
      <c r="D239" s="14" t="str">
        <f t="shared" si="6"/>
        <v/>
      </c>
      <c r="E239" s="14" t="str">
        <f>IF(AND(B239&lt;&gt;"",B239&lt;&gt;"Riscatto"),((F238)*(Dati!$D$24+Dati!$D$22)/VLOOKUP(Dati!$D$20,Dati!$B$42:$C$45,2,0)),"")</f>
        <v/>
      </c>
      <c r="F239" s="14" t="str">
        <f t="shared" si="7"/>
        <v/>
      </c>
    </row>
    <row r="240" spans="1:6" ht="14.25" customHeight="1" x14ac:dyDescent="0.2">
      <c r="A240" s="15">
        <v>222</v>
      </c>
      <c r="B240" s="13" t="str">
        <f>IF(A240&lt;=Dati!$D$18,"Rata "&amp;'Piano amm.to'!A240,IF(A240=Dati!$D$18+1,"Riscatto",""))</f>
        <v/>
      </c>
      <c r="C240" s="14" t="str">
        <f>IF(AND(B240&lt;&gt;"",B240&lt;&gt;"Riscatto"),Dati!$D$26,IF(B240="Riscatto",IF(Dati!$C$13="€",Dati!$D$13,Dati!$E$14),""))</f>
        <v/>
      </c>
      <c r="D240" s="14" t="str">
        <f t="shared" si="6"/>
        <v/>
      </c>
      <c r="E240" s="14" t="str">
        <f>IF(AND(B240&lt;&gt;"",B240&lt;&gt;"Riscatto"),((F239)*(Dati!$D$24+Dati!$D$22)/VLOOKUP(Dati!$D$20,Dati!$B$42:$C$45,2,0)),"")</f>
        <v/>
      </c>
      <c r="F240" s="14" t="str">
        <f t="shared" si="7"/>
        <v/>
      </c>
    </row>
    <row r="241" spans="1:6" ht="14.25" customHeight="1" x14ac:dyDescent="0.2">
      <c r="A241" s="15">
        <v>223</v>
      </c>
      <c r="B241" s="13" t="str">
        <f>IF(A241&lt;=Dati!$D$18,"Rata "&amp;'Piano amm.to'!A241,IF(A241=Dati!$D$18+1,"Riscatto",""))</f>
        <v/>
      </c>
      <c r="C241" s="14" t="str">
        <f>IF(AND(B241&lt;&gt;"",B241&lt;&gt;"Riscatto"),Dati!$D$26,IF(B241="Riscatto",IF(Dati!$C$13="€",Dati!$D$13,Dati!$E$14),""))</f>
        <v/>
      </c>
      <c r="D241" s="14" t="str">
        <f t="shared" si="6"/>
        <v/>
      </c>
      <c r="E241" s="14" t="str">
        <f>IF(AND(B241&lt;&gt;"",B241&lt;&gt;"Riscatto"),((F240)*(Dati!$D$24+Dati!$D$22)/VLOOKUP(Dati!$D$20,Dati!$B$42:$C$45,2,0)),"")</f>
        <v/>
      </c>
      <c r="F241" s="14" t="str">
        <f t="shared" si="7"/>
        <v/>
      </c>
    </row>
    <row r="242" spans="1:6" ht="14.25" customHeight="1" x14ac:dyDescent="0.2">
      <c r="A242" s="15">
        <v>224</v>
      </c>
      <c r="B242" s="13" t="str">
        <f>IF(A242&lt;=Dati!$D$18,"Rata "&amp;'Piano amm.to'!A242,IF(A242=Dati!$D$18+1,"Riscatto",""))</f>
        <v/>
      </c>
      <c r="C242" s="14" t="str">
        <f>IF(AND(B242&lt;&gt;"",B242&lt;&gt;"Riscatto"),Dati!$D$26,IF(B242="Riscatto",IF(Dati!$C$13="€",Dati!$D$13,Dati!$E$14),""))</f>
        <v/>
      </c>
      <c r="D242" s="14" t="str">
        <f t="shared" si="6"/>
        <v/>
      </c>
      <c r="E242" s="14" t="str">
        <f>IF(AND(B242&lt;&gt;"",B242&lt;&gt;"Riscatto"),((F241)*(Dati!$D$24+Dati!$D$22)/VLOOKUP(Dati!$D$20,Dati!$B$42:$C$45,2,0)),"")</f>
        <v/>
      </c>
      <c r="F242" s="14" t="str">
        <f t="shared" si="7"/>
        <v/>
      </c>
    </row>
    <row r="243" spans="1:6" ht="14.25" customHeight="1" x14ac:dyDescent="0.2">
      <c r="A243" s="15">
        <v>225</v>
      </c>
      <c r="B243" s="13" t="str">
        <f>IF(A243&lt;=Dati!$D$18,"Rata "&amp;'Piano amm.to'!A243,IF(A243=Dati!$D$18+1,"Riscatto",""))</f>
        <v/>
      </c>
      <c r="C243" s="14" t="str">
        <f>IF(AND(B243&lt;&gt;"",B243&lt;&gt;"Riscatto"),Dati!$D$26,IF(B243="Riscatto",IF(Dati!$C$13="€",Dati!$D$13,Dati!$E$14),""))</f>
        <v/>
      </c>
      <c r="D243" s="14" t="str">
        <f t="shared" si="6"/>
        <v/>
      </c>
      <c r="E243" s="14" t="str">
        <f>IF(AND(B243&lt;&gt;"",B243&lt;&gt;"Riscatto"),((F242)*(Dati!$D$24+Dati!$D$22)/VLOOKUP(Dati!$D$20,Dati!$B$42:$C$45,2,0)),"")</f>
        <v/>
      </c>
      <c r="F243" s="14" t="str">
        <f t="shared" si="7"/>
        <v/>
      </c>
    </row>
    <row r="244" spans="1:6" ht="14.25" customHeight="1" x14ac:dyDescent="0.2">
      <c r="A244" s="15">
        <v>226</v>
      </c>
      <c r="B244" s="13" t="str">
        <f>IF(A244&lt;=Dati!$D$18,"Rata "&amp;'Piano amm.to'!A244,IF(A244=Dati!$D$18+1,"Riscatto",""))</f>
        <v/>
      </c>
      <c r="C244" s="14" t="str">
        <f>IF(AND(B244&lt;&gt;"",B244&lt;&gt;"Riscatto"),Dati!$D$26,IF(B244="Riscatto",IF(Dati!$C$13="€",Dati!$D$13,Dati!$E$14),""))</f>
        <v/>
      </c>
      <c r="D244" s="14" t="str">
        <f t="shared" si="6"/>
        <v/>
      </c>
      <c r="E244" s="14" t="str">
        <f>IF(AND(B244&lt;&gt;"",B244&lt;&gt;"Riscatto"),((F243)*(Dati!$D$24+Dati!$D$22)/VLOOKUP(Dati!$D$20,Dati!$B$42:$C$45,2,0)),"")</f>
        <v/>
      </c>
      <c r="F244" s="14" t="str">
        <f t="shared" si="7"/>
        <v/>
      </c>
    </row>
    <row r="245" spans="1:6" ht="14.25" customHeight="1" x14ac:dyDescent="0.2">
      <c r="A245" s="15">
        <v>227</v>
      </c>
      <c r="B245" s="13" t="str">
        <f>IF(A245&lt;=Dati!$D$18,"Rata "&amp;'Piano amm.to'!A245,IF(A245=Dati!$D$18+1,"Riscatto",""))</f>
        <v/>
      </c>
      <c r="C245" s="14" t="str">
        <f>IF(AND(B245&lt;&gt;"",B245&lt;&gt;"Riscatto"),Dati!$D$26,IF(B245="Riscatto",IF(Dati!$C$13="€",Dati!$D$13,Dati!$E$14),""))</f>
        <v/>
      </c>
      <c r="D245" s="14" t="str">
        <f t="shared" si="6"/>
        <v/>
      </c>
      <c r="E245" s="14" t="str">
        <f>IF(AND(B245&lt;&gt;"",B245&lt;&gt;"Riscatto"),((F244)*(Dati!$D$24+Dati!$D$22)/VLOOKUP(Dati!$D$20,Dati!$B$42:$C$45,2,0)),"")</f>
        <v/>
      </c>
      <c r="F245" s="14" t="str">
        <f t="shared" si="7"/>
        <v/>
      </c>
    </row>
    <row r="246" spans="1:6" ht="14.25" customHeight="1" x14ac:dyDescent="0.2">
      <c r="A246" s="15">
        <v>228</v>
      </c>
      <c r="B246" s="13" t="str">
        <f>IF(A246&lt;=Dati!$D$18,"Rata "&amp;'Piano amm.to'!A246,IF(A246=Dati!$D$18+1,"Riscatto",""))</f>
        <v/>
      </c>
      <c r="C246" s="14" t="str">
        <f>IF(AND(B246&lt;&gt;"",B246&lt;&gt;"Riscatto"),Dati!$D$26,IF(B246="Riscatto",IF(Dati!$C$13="€",Dati!$D$13,Dati!$E$14),""))</f>
        <v/>
      </c>
      <c r="D246" s="14" t="str">
        <f t="shared" si="6"/>
        <v/>
      </c>
      <c r="E246" s="14" t="str">
        <f>IF(AND(B246&lt;&gt;"",B246&lt;&gt;"Riscatto"),((F245)*(Dati!$D$24+Dati!$D$22)/VLOOKUP(Dati!$D$20,Dati!$B$42:$C$45,2,0)),"")</f>
        <v/>
      </c>
      <c r="F246" s="14" t="str">
        <f t="shared" si="7"/>
        <v/>
      </c>
    </row>
    <row r="247" spans="1:6" ht="14.25" customHeight="1" x14ac:dyDescent="0.2">
      <c r="A247" s="15">
        <v>229</v>
      </c>
      <c r="B247" s="13" t="str">
        <f>IF(A247&lt;=Dati!$D$18,"Rata "&amp;'Piano amm.to'!A247,IF(A247=Dati!$D$18+1,"Riscatto",""))</f>
        <v/>
      </c>
      <c r="C247" s="14" t="str">
        <f>IF(AND(B247&lt;&gt;"",B247&lt;&gt;"Riscatto"),Dati!$D$26,IF(B247="Riscatto",IF(Dati!$C$13="€",Dati!$D$13,Dati!$E$14),""))</f>
        <v/>
      </c>
      <c r="D247" s="14" t="str">
        <f t="shared" si="6"/>
        <v/>
      </c>
      <c r="E247" s="14" t="str">
        <f>IF(AND(B247&lt;&gt;"",B247&lt;&gt;"Riscatto"),((F246)*(Dati!$D$24+Dati!$D$22)/VLOOKUP(Dati!$D$20,Dati!$B$42:$C$45,2,0)),"")</f>
        <v/>
      </c>
      <c r="F247" s="14" t="str">
        <f t="shared" si="7"/>
        <v/>
      </c>
    </row>
    <row r="248" spans="1:6" ht="14.25" customHeight="1" x14ac:dyDescent="0.2">
      <c r="A248" s="15">
        <v>230</v>
      </c>
      <c r="B248" s="13" t="str">
        <f>IF(A248&lt;=Dati!$D$18,"Rata "&amp;'Piano amm.to'!A248,IF(A248=Dati!$D$18+1,"Riscatto",""))</f>
        <v/>
      </c>
      <c r="C248" s="14" t="str">
        <f>IF(AND(B248&lt;&gt;"",B248&lt;&gt;"Riscatto"),Dati!$D$26,IF(B248="Riscatto",IF(Dati!$C$13="€",Dati!$D$13,Dati!$E$14),""))</f>
        <v/>
      </c>
      <c r="D248" s="14" t="str">
        <f t="shared" si="6"/>
        <v/>
      </c>
      <c r="E248" s="14" t="str">
        <f>IF(AND(B248&lt;&gt;"",B248&lt;&gt;"Riscatto"),((F247)*(Dati!$D$24+Dati!$D$22)/VLOOKUP(Dati!$D$20,Dati!$B$42:$C$45,2,0)),"")</f>
        <v/>
      </c>
      <c r="F248" s="14" t="str">
        <f t="shared" si="7"/>
        <v/>
      </c>
    </row>
    <row r="249" spans="1:6" ht="14.25" customHeight="1" x14ac:dyDescent="0.2">
      <c r="A249" s="15">
        <v>231</v>
      </c>
      <c r="B249" s="13" t="str">
        <f>IF(A249&lt;=Dati!$D$18,"Rata "&amp;'Piano amm.to'!A249,IF(A249=Dati!$D$18+1,"Riscatto",""))</f>
        <v/>
      </c>
      <c r="C249" s="14" t="str">
        <f>IF(AND(B249&lt;&gt;"",B249&lt;&gt;"Riscatto"),Dati!$D$26,IF(B249="Riscatto",IF(Dati!$C$13="€",Dati!$D$13,Dati!$E$14),""))</f>
        <v/>
      </c>
      <c r="D249" s="14" t="str">
        <f t="shared" si="6"/>
        <v/>
      </c>
      <c r="E249" s="14" t="str">
        <f>IF(AND(B249&lt;&gt;"",B249&lt;&gt;"Riscatto"),((F248)*(Dati!$D$24+Dati!$D$22)/VLOOKUP(Dati!$D$20,Dati!$B$42:$C$45,2,0)),"")</f>
        <v/>
      </c>
      <c r="F249" s="14" t="str">
        <f t="shared" si="7"/>
        <v/>
      </c>
    </row>
    <row r="250" spans="1:6" ht="14.25" customHeight="1" x14ac:dyDescent="0.2">
      <c r="A250" s="15">
        <v>232</v>
      </c>
      <c r="B250" s="13" t="str">
        <f>IF(A250&lt;=Dati!$D$18,"Rata "&amp;'Piano amm.to'!A250,IF(A250=Dati!$D$18+1,"Riscatto",""))</f>
        <v/>
      </c>
      <c r="C250" s="14" t="str">
        <f>IF(AND(B250&lt;&gt;"",B250&lt;&gt;"Riscatto"),Dati!$D$26,IF(B250="Riscatto",IF(Dati!$C$13="€",Dati!$D$13,Dati!$E$14),""))</f>
        <v/>
      </c>
      <c r="D250" s="14" t="str">
        <f t="shared" si="6"/>
        <v/>
      </c>
      <c r="E250" s="14" t="str">
        <f>IF(AND(B250&lt;&gt;"",B250&lt;&gt;"Riscatto"),((F249)*(Dati!$D$24+Dati!$D$22)/VLOOKUP(Dati!$D$20,Dati!$B$42:$C$45,2,0)),"")</f>
        <v/>
      </c>
      <c r="F250" s="14" t="str">
        <f t="shared" si="7"/>
        <v/>
      </c>
    </row>
    <row r="251" spans="1:6" ht="14.25" customHeight="1" x14ac:dyDescent="0.2">
      <c r="A251" s="15">
        <v>233</v>
      </c>
      <c r="B251" s="13" t="str">
        <f>IF(A251&lt;=Dati!$D$18,"Rata "&amp;'Piano amm.to'!A251,IF(A251=Dati!$D$18+1,"Riscatto",""))</f>
        <v/>
      </c>
      <c r="C251" s="14" t="str">
        <f>IF(AND(B251&lt;&gt;"",B251&lt;&gt;"Riscatto"),Dati!$D$26,IF(B251="Riscatto",IF(Dati!$C$13="€",Dati!$D$13,Dati!$E$14),""))</f>
        <v/>
      </c>
      <c r="D251" s="14" t="str">
        <f t="shared" si="6"/>
        <v/>
      </c>
      <c r="E251" s="14" t="str">
        <f>IF(AND(B251&lt;&gt;"",B251&lt;&gt;"Riscatto"),((F250)*(Dati!$D$24+Dati!$D$22)/VLOOKUP(Dati!$D$20,Dati!$B$42:$C$45,2,0)),"")</f>
        <v/>
      </c>
      <c r="F251" s="14" t="str">
        <f t="shared" si="7"/>
        <v/>
      </c>
    </row>
    <row r="252" spans="1:6" ht="14.25" customHeight="1" x14ac:dyDescent="0.2">
      <c r="A252" s="15">
        <v>234</v>
      </c>
      <c r="B252" s="13" t="str">
        <f>IF(A252&lt;=Dati!$D$18,"Rata "&amp;'Piano amm.to'!A252,IF(A252=Dati!$D$18+1,"Riscatto",""))</f>
        <v/>
      </c>
      <c r="C252" s="14" t="str">
        <f>IF(AND(B252&lt;&gt;"",B252&lt;&gt;"Riscatto"),Dati!$D$26,IF(B252="Riscatto",IF(Dati!$C$13="€",Dati!$D$13,Dati!$E$14),""))</f>
        <v/>
      </c>
      <c r="D252" s="14" t="str">
        <f t="shared" si="6"/>
        <v/>
      </c>
      <c r="E252" s="14" t="str">
        <f>IF(AND(B252&lt;&gt;"",B252&lt;&gt;"Riscatto"),((F251)*(Dati!$D$24+Dati!$D$22)/VLOOKUP(Dati!$D$20,Dati!$B$42:$C$45,2,0)),"")</f>
        <v/>
      </c>
      <c r="F252" s="14" t="str">
        <f t="shared" si="7"/>
        <v/>
      </c>
    </row>
    <row r="253" spans="1:6" ht="14.25" customHeight="1" x14ac:dyDescent="0.2">
      <c r="A253" s="15">
        <v>235</v>
      </c>
      <c r="B253" s="13" t="str">
        <f>IF(A253&lt;=Dati!$D$18,"Rata "&amp;'Piano amm.to'!A253,IF(A253=Dati!$D$18+1,"Riscatto",""))</f>
        <v/>
      </c>
      <c r="C253" s="14" t="str">
        <f>IF(AND(B253&lt;&gt;"",B253&lt;&gt;"Riscatto"),Dati!$D$26,IF(B253="Riscatto",IF(Dati!$C$13="€",Dati!$D$13,Dati!$E$14),""))</f>
        <v/>
      </c>
      <c r="D253" s="14" t="str">
        <f t="shared" si="6"/>
        <v/>
      </c>
      <c r="E253" s="14" t="str">
        <f>IF(AND(B253&lt;&gt;"",B253&lt;&gt;"Riscatto"),((F252)*(Dati!$D$24+Dati!$D$22)/VLOOKUP(Dati!$D$20,Dati!$B$42:$C$45,2,0)),"")</f>
        <v/>
      </c>
      <c r="F253" s="14" t="str">
        <f t="shared" si="7"/>
        <v/>
      </c>
    </row>
    <row r="254" spans="1:6" ht="14.25" customHeight="1" x14ac:dyDescent="0.2">
      <c r="A254" s="15">
        <v>236</v>
      </c>
      <c r="B254" s="13" t="str">
        <f>IF(A254&lt;=Dati!$D$18,"Rata "&amp;'Piano amm.to'!A254,IF(A254=Dati!$D$18+1,"Riscatto",""))</f>
        <v/>
      </c>
      <c r="C254" s="14" t="str">
        <f>IF(AND(B254&lt;&gt;"",B254&lt;&gt;"Riscatto"),Dati!$D$26,IF(B254="Riscatto",IF(Dati!$C$13="€",Dati!$D$13,Dati!$E$14),""))</f>
        <v/>
      </c>
      <c r="D254" s="14" t="str">
        <f t="shared" si="6"/>
        <v/>
      </c>
      <c r="E254" s="14" t="str">
        <f>IF(AND(B254&lt;&gt;"",B254&lt;&gt;"Riscatto"),((F253)*(Dati!$D$24+Dati!$D$22)/VLOOKUP(Dati!$D$20,Dati!$B$42:$C$45,2,0)),"")</f>
        <v/>
      </c>
      <c r="F254" s="14" t="str">
        <f t="shared" si="7"/>
        <v/>
      </c>
    </row>
    <row r="255" spans="1:6" ht="14.25" customHeight="1" x14ac:dyDescent="0.2">
      <c r="A255" s="15">
        <v>237</v>
      </c>
      <c r="B255" s="13" t="str">
        <f>IF(A255&lt;=Dati!$D$18,"Rata "&amp;'Piano amm.to'!A255,IF(A255=Dati!$D$18+1,"Riscatto",""))</f>
        <v/>
      </c>
      <c r="C255" s="14" t="str">
        <f>IF(AND(B255&lt;&gt;"",B255&lt;&gt;"Riscatto"),Dati!$D$26,IF(B255="Riscatto",IF(Dati!$C$13="€",Dati!$D$13,Dati!$E$14),""))</f>
        <v/>
      </c>
      <c r="D255" s="14" t="str">
        <f t="shared" si="6"/>
        <v/>
      </c>
      <c r="E255" s="14" t="str">
        <f>IF(AND(B255&lt;&gt;"",B255&lt;&gt;"Riscatto"),((F254)*(Dati!$D$24+Dati!$D$22)/VLOOKUP(Dati!$D$20,Dati!$B$42:$C$45,2,0)),"")</f>
        <v/>
      </c>
      <c r="F255" s="14" t="str">
        <f t="shared" si="7"/>
        <v/>
      </c>
    </row>
    <row r="256" spans="1:6" ht="14.25" customHeight="1" x14ac:dyDescent="0.2">
      <c r="A256" s="15">
        <v>238</v>
      </c>
      <c r="B256" s="13" t="str">
        <f>IF(A256&lt;=Dati!$D$18,"Rata "&amp;'Piano amm.to'!A256,IF(A256=Dati!$D$18+1,"Riscatto",""))</f>
        <v/>
      </c>
      <c r="C256" s="14" t="str">
        <f>IF(AND(B256&lt;&gt;"",B256&lt;&gt;"Riscatto"),Dati!$D$26,IF(B256="Riscatto",IF(Dati!$C$13="€",Dati!$D$13,Dati!$E$14),""))</f>
        <v/>
      </c>
      <c r="D256" s="14" t="str">
        <f t="shared" si="6"/>
        <v/>
      </c>
      <c r="E256" s="14" t="str">
        <f>IF(AND(B256&lt;&gt;"",B256&lt;&gt;"Riscatto"),((F255)*(Dati!$D$24+Dati!$D$22)/VLOOKUP(Dati!$D$20,Dati!$B$42:$C$45,2,0)),"")</f>
        <v/>
      </c>
      <c r="F256" s="14" t="str">
        <f t="shared" si="7"/>
        <v/>
      </c>
    </row>
    <row r="257" spans="1:6" ht="14.25" customHeight="1" x14ac:dyDescent="0.2">
      <c r="A257" s="15">
        <v>239</v>
      </c>
      <c r="B257" s="13" t="str">
        <f>IF(A257&lt;=Dati!$D$18,"Rata "&amp;'Piano amm.to'!A257,IF(A257=Dati!$D$18+1,"Riscatto",""))</f>
        <v/>
      </c>
      <c r="C257" s="14" t="str">
        <f>IF(AND(B257&lt;&gt;"",B257&lt;&gt;"Riscatto"),Dati!$D$26,IF(B257="Riscatto",IF(Dati!$C$13="€",Dati!$D$13,Dati!$E$14),""))</f>
        <v/>
      </c>
      <c r="D257" s="14" t="str">
        <f t="shared" si="6"/>
        <v/>
      </c>
      <c r="E257" s="14" t="str">
        <f>IF(AND(B257&lt;&gt;"",B257&lt;&gt;"Riscatto"),((F256)*(Dati!$D$24+Dati!$D$22)/VLOOKUP(Dati!$D$20,Dati!$B$42:$C$45,2,0)),"")</f>
        <v/>
      </c>
      <c r="F257" s="14" t="str">
        <f t="shared" si="7"/>
        <v/>
      </c>
    </row>
    <row r="258" spans="1:6" s="20" customFormat="1" ht="14.25" customHeight="1" x14ac:dyDescent="0.2">
      <c r="A258" s="19">
        <v>240</v>
      </c>
      <c r="B258" s="13" t="str">
        <f>IF(A258&lt;=Dati!$D$18,"Rata "&amp;'Piano amm.to'!A258,IF(A258=Dati!$D$18+1,"Riscatto",""))</f>
        <v/>
      </c>
      <c r="C258" s="14" t="str">
        <f>IF(AND(B258&lt;&gt;"",B258&lt;&gt;"Riscatto"),Dati!$D$26,IF(B258="Riscatto",IF(Dati!$C$13="€",Dati!$D$13,Dati!$E$14),""))</f>
        <v/>
      </c>
      <c r="D258" s="14" t="str">
        <f t="shared" si="6"/>
        <v/>
      </c>
      <c r="E258" s="14" t="str">
        <f>IF(AND(B258&lt;&gt;"",B258&lt;&gt;"Riscatto"),((F257)*(Dati!$D$24+Dati!$D$22)/VLOOKUP(Dati!$D$20,Dati!$B$42:$C$45,2,0)),"")</f>
        <v/>
      </c>
      <c r="F258" s="14" t="str">
        <f t="shared" si="7"/>
        <v/>
      </c>
    </row>
    <row r="259" spans="1:6" ht="15" x14ac:dyDescent="0.2">
      <c r="B259" s="13"/>
      <c r="C259" s="14"/>
      <c r="D259" s="14"/>
      <c r="E259" s="14"/>
      <c r="F259" s="14"/>
    </row>
    <row r="260" spans="1:6" ht="15" x14ac:dyDescent="0.2">
      <c r="B260" s="13"/>
      <c r="C260" s="14"/>
      <c r="D260" s="14"/>
      <c r="E260" s="14"/>
      <c r="F260" s="14"/>
    </row>
    <row r="261" spans="1:6" ht="15" x14ac:dyDescent="0.2">
      <c r="B261" s="13"/>
      <c r="C261" s="14"/>
      <c r="D261" s="14"/>
      <c r="E261" s="14"/>
      <c r="F261" s="14"/>
    </row>
    <row r="262" spans="1:6" ht="15" x14ac:dyDescent="0.2">
      <c r="B262" s="13"/>
      <c r="C262" s="14"/>
      <c r="D262" s="14"/>
      <c r="E262" s="14"/>
      <c r="F262" s="14"/>
    </row>
    <row r="263" spans="1:6" ht="15" x14ac:dyDescent="0.2">
      <c r="B263" s="13"/>
      <c r="C263" s="14"/>
      <c r="D263" s="14"/>
      <c r="E263" s="14"/>
      <c r="F263" s="14"/>
    </row>
    <row r="264" spans="1:6" ht="15" x14ac:dyDescent="0.2">
      <c r="B264" s="13"/>
      <c r="C264" s="14"/>
      <c r="D264" s="14"/>
      <c r="E264" s="14"/>
      <c r="F264" s="14"/>
    </row>
    <row r="265" spans="1:6" ht="15" x14ac:dyDescent="0.2">
      <c r="B265" s="13"/>
      <c r="C265" s="14"/>
      <c r="D265" s="14"/>
      <c r="E265" s="14"/>
      <c r="F265" s="14"/>
    </row>
    <row r="266" spans="1:6" ht="15" x14ac:dyDescent="0.2">
      <c r="B266" s="13"/>
      <c r="C266" s="14"/>
      <c r="D266" s="14"/>
      <c r="E266" s="14"/>
      <c r="F266" s="14"/>
    </row>
    <row r="267" spans="1:6" ht="15" x14ac:dyDescent="0.2">
      <c r="B267" s="13"/>
      <c r="C267" s="14"/>
      <c r="D267" s="14"/>
      <c r="E267" s="14"/>
      <c r="F267" s="14"/>
    </row>
    <row r="268" spans="1:6" ht="15" x14ac:dyDescent="0.2">
      <c r="B268" s="13"/>
      <c r="C268" s="14"/>
      <c r="D268" s="14"/>
      <c r="E268" s="14"/>
      <c r="F268" s="14"/>
    </row>
    <row r="269" spans="1:6" ht="15" x14ac:dyDescent="0.2">
      <c r="B269" s="13"/>
      <c r="C269" s="14"/>
      <c r="D269" s="14"/>
      <c r="E269" s="14"/>
      <c r="F269" s="14"/>
    </row>
    <row r="270" spans="1:6" ht="15" x14ac:dyDescent="0.2">
      <c r="B270" s="13"/>
      <c r="C270" s="14"/>
      <c r="D270" s="14"/>
      <c r="E270" s="14"/>
      <c r="F270" s="14"/>
    </row>
    <row r="271" spans="1:6" ht="15" x14ac:dyDescent="0.2">
      <c r="B271" s="13"/>
      <c r="C271" s="14"/>
      <c r="D271" s="14"/>
      <c r="E271" s="14"/>
      <c r="F271" s="14"/>
    </row>
    <row r="272" spans="1:6" ht="15" x14ac:dyDescent="0.2">
      <c r="B272" s="13"/>
      <c r="C272" s="14"/>
      <c r="D272" s="14"/>
      <c r="E272" s="14"/>
      <c r="F272" s="14"/>
    </row>
    <row r="273" spans="2:6" ht="15" x14ac:dyDescent="0.2">
      <c r="B273" s="13"/>
      <c r="C273" s="14"/>
      <c r="D273" s="14"/>
      <c r="E273" s="14"/>
      <c r="F273" s="14"/>
    </row>
    <row r="274" spans="2:6" ht="15" x14ac:dyDescent="0.2">
      <c r="B274" s="13"/>
      <c r="C274" s="14"/>
      <c r="D274" s="14"/>
      <c r="E274" s="14"/>
      <c r="F274" s="14"/>
    </row>
    <row r="275" spans="2:6" ht="15" x14ac:dyDescent="0.2">
      <c r="B275" s="13"/>
    </row>
    <row r="276" spans="2:6" ht="15" x14ac:dyDescent="0.2">
      <c r="B276" s="13"/>
    </row>
    <row r="277" spans="2:6" ht="15" x14ac:dyDescent="0.2">
      <c r="B277" s="13"/>
    </row>
    <row r="278" spans="2:6" ht="15" x14ac:dyDescent="0.2">
      <c r="B278" s="13"/>
    </row>
    <row r="279" spans="2:6" ht="15" x14ac:dyDescent="0.2">
      <c r="B279" s="13"/>
    </row>
    <row r="280" spans="2:6" ht="15" x14ac:dyDescent="0.2">
      <c r="B280" s="13"/>
    </row>
    <row r="281" spans="2:6" ht="15" x14ac:dyDescent="0.2">
      <c r="B281" s="13"/>
    </row>
    <row r="282" spans="2:6" ht="15" x14ac:dyDescent="0.2">
      <c r="B282" s="13"/>
    </row>
    <row r="283" spans="2:6" ht="15" x14ac:dyDescent="0.2">
      <c r="B283" s="13"/>
    </row>
    <row r="284" spans="2:6" ht="15" x14ac:dyDescent="0.2">
      <c r="B284" s="13"/>
    </row>
    <row r="285" spans="2:6" ht="15" x14ac:dyDescent="0.2">
      <c r="B285" s="13"/>
    </row>
    <row r="286" spans="2:6" ht="15" x14ac:dyDescent="0.2">
      <c r="B286" s="13"/>
    </row>
    <row r="287" spans="2:6" ht="15" x14ac:dyDescent="0.2">
      <c r="B287" s="13"/>
    </row>
    <row r="288" spans="2:6" ht="15" x14ac:dyDescent="0.2">
      <c r="B288" s="13"/>
    </row>
    <row r="289" spans="2:2" ht="15" x14ac:dyDescent="0.2">
      <c r="B289" s="13"/>
    </row>
    <row r="290" spans="2:2" ht="15" x14ac:dyDescent="0.2">
      <c r="B290" s="13"/>
    </row>
    <row r="291" spans="2:2" ht="15" x14ac:dyDescent="0.2">
      <c r="B291" s="13"/>
    </row>
    <row r="292" spans="2:2" ht="15" x14ac:dyDescent="0.2">
      <c r="B292" s="13"/>
    </row>
    <row r="293" spans="2:2" ht="15" x14ac:dyDescent="0.2">
      <c r="B293" s="13"/>
    </row>
    <row r="294" spans="2:2" ht="15" x14ac:dyDescent="0.2">
      <c r="B294" s="13"/>
    </row>
    <row r="295" spans="2:2" ht="15" x14ac:dyDescent="0.2">
      <c r="B295" s="13"/>
    </row>
    <row r="296" spans="2:2" ht="15" x14ac:dyDescent="0.2">
      <c r="B296" s="13"/>
    </row>
    <row r="297" spans="2:2" ht="15" x14ac:dyDescent="0.2">
      <c r="B297" s="13"/>
    </row>
    <row r="298" spans="2:2" ht="15" x14ac:dyDescent="0.2">
      <c r="B298" s="13"/>
    </row>
    <row r="299" spans="2:2" ht="15" x14ac:dyDescent="0.2">
      <c r="B299" s="13"/>
    </row>
    <row r="300" spans="2:2" ht="15" x14ac:dyDescent="0.2">
      <c r="B300" s="13"/>
    </row>
    <row r="301" spans="2:2" ht="15" x14ac:dyDescent="0.2">
      <c r="B301" s="13"/>
    </row>
    <row r="302" spans="2:2" ht="15" x14ac:dyDescent="0.2">
      <c r="B302" s="13"/>
    </row>
    <row r="303" spans="2:2" ht="15" x14ac:dyDescent="0.2">
      <c r="B303" s="13"/>
    </row>
    <row r="304" spans="2:2" ht="15" x14ac:dyDescent="0.2">
      <c r="B304" s="13"/>
    </row>
    <row r="305" spans="2:2" ht="15" x14ac:dyDescent="0.2">
      <c r="B305" s="13"/>
    </row>
    <row r="306" spans="2:2" ht="15" x14ac:dyDescent="0.2">
      <c r="B306" s="13"/>
    </row>
    <row r="307" spans="2:2" ht="15" x14ac:dyDescent="0.2">
      <c r="B307" s="13"/>
    </row>
    <row r="308" spans="2:2" ht="15" x14ac:dyDescent="0.2">
      <c r="B308" s="13"/>
    </row>
    <row r="309" spans="2:2" ht="15" x14ac:dyDescent="0.2">
      <c r="B309" s="13"/>
    </row>
    <row r="310" spans="2:2" ht="15" x14ac:dyDescent="0.2">
      <c r="B310" s="13"/>
    </row>
    <row r="311" spans="2:2" ht="15" x14ac:dyDescent="0.2">
      <c r="B311" s="13"/>
    </row>
    <row r="312" spans="2:2" ht="15" x14ac:dyDescent="0.2">
      <c r="B312" s="13"/>
    </row>
    <row r="313" spans="2:2" ht="15" x14ac:dyDescent="0.2">
      <c r="B313" s="13"/>
    </row>
    <row r="314" spans="2:2" ht="15" x14ac:dyDescent="0.2">
      <c r="B314" s="13"/>
    </row>
    <row r="315" spans="2:2" ht="15" x14ac:dyDescent="0.2">
      <c r="B315" s="13"/>
    </row>
    <row r="316" spans="2:2" ht="15" x14ac:dyDescent="0.2">
      <c r="B316" s="13"/>
    </row>
    <row r="317" spans="2:2" ht="15" x14ac:dyDescent="0.2">
      <c r="B317" s="13"/>
    </row>
    <row r="318" spans="2:2" ht="15" x14ac:dyDescent="0.2">
      <c r="B318" s="13"/>
    </row>
    <row r="319" spans="2:2" ht="15" x14ac:dyDescent="0.2">
      <c r="B319" s="13"/>
    </row>
    <row r="320" spans="2:2" ht="15" x14ac:dyDescent="0.2">
      <c r="B320" s="13"/>
    </row>
    <row r="321" spans="2:2" ht="15" x14ac:dyDescent="0.2">
      <c r="B321" s="13"/>
    </row>
    <row r="322" spans="2:2" ht="15" x14ac:dyDescent="0.2">
      <c r="B322" s="13"/>
    </row>
    <row r="323" spans="2:2" ht="15" x14ac:dyDescent="0.2">
      <c r="B323" s="13"/>
    </row>
    <row r="324" spans="2:2" ht="15" x14ac:dyDescent="0.2">
      <c r="B324" s="13"/>
    </row>
    <row r="325" spans="2:2" ht="15" x14ac:dyDescent="0.2">
      <c r="B325" s="13"/>
    </row>
    <row r="326" spans="2:2" ht="15" x14ac:dyDescent="0.2">
      <c r="B326" s="13"/>
    </row>
    <row r="327" spans="2:2" ht="15" x14ac:dyDescent="0.2">
      <c r="B327" s="13"/>
    </row>
    <row r="328" spans="2:2" ht="15" x14ac:dyDescent="0.2">
      <c r="B328" s="13"/>
    </row>
    <row r="329" spans="2:2" ht="15" x14ac:dyDescent="0.2">
      <c r="B329" s="13"/>
    </row>
    <row r="330" spans="2:2" ht="15" x14ac:dyDescent="0.2">
      <c r="B330" s="13"/>
    </row>
    <row r="331" spans="2:2" ht="15" x14ac:dyDescent="0.2">
      <c r="B331" s="13"/>
    </row>
    <row r="332" spans="2:2" ht="15" x14ac:dyDescent="0.2">
      <c r="B332" s="13"/>
    </row>
    <row r="333" spans="2:2" ht="15" x14ac:dyDescent="0.2">
      <c r="B333" s="13"/>
    </row>
    <row r="334" spans="2:2" ht="15" x14ac:dyDescent="0.2">
      <c r="B334" s="13"/>
    </row>
    <row r="335" spans="2:2" ht="15" x14ac:dyDescent="0.2">
      <c r="B335" s="13"/>
    </row>
    <row r="336" spans="2:2" ht="15" x14ac:dyDescent="0.2">
      <c r="B336" s="13"/>
    </row>
    <row r="337" spans="2:2" ht="15" x14ac:dyDescent="0.2">
      <c r="B337" s="13"/>
    </row>
    <row r="338" spans="2:2" ht="15" x14ac:dyDescent="0.2">
      <c r="B338" s="13"/>
    </row>
    <row r="339" spans="2:2" ht="15" x14ac:dyDescent="0.2">
      <c r="B339" s="13"/>
    </row>
    <row r="340" spans="2:2" ht="15" x14ac:dyDescent="0.2">
      <c r="B340" s="13"/>
    </row>
    <row r="341" spans="2:2" ht="15" x14ac:dyDescent="0.2">
      <c r="B341" s="13"/>
    </row>
    <row r="342" spans="2:2" ht="15" x14ac:dyDescent="0.2">
      <c r="B342" s="13"/>
    </row>
    <row r="343" spans="2:2" ht="15" x14ac:dyDescent="0.2">
      <c r="B343" s="13"/>
    </row>
    <row r="344" spans="2:2" ht="15" x14ac:dyDescent="0.2">
      <c r="B344" s="13"/>
    </row>
    <row r="345" spans="2:2" ht="15" x14ac:dyDescent="0.2">
      <c r="B345" s="13"/>
    </row>
    <row r="346" spans="2:2" ht="15" x14ac:dyDescent="0.2">
      <c r="B346" s="13"/>
    </row>
    <row r="347" spans="2:2" ht="15" x14ac:dyDescent="0.2">
      <c r="B347" s="13"/>
    </row>
    <row r="348" spans="2:2" ht="15" x14ac:dyDescent="0.2">
      <c r="B348" s="13"/>
    </row>
    <row r="349" spans="2:2" ht="15" x14ac:dyDescent="0.2">
      <c r="B349" s="13"/>
    </row>
    <row r="350" spans="2:2" ht="15" x14ac:dyDescent="0.2">
      <c r="B350" s="13"/>
    </row>
    <row r="351" spans="2:2" ht="15" x14ac:dyDescent="0.2">
      <c r="B351" s="13"/>
    </row>
    <row r="352" spans="2:2" ht="15" x14ac:dyDescent="0.2">
      <c r="B352" s="13"/>
    </row>
    <row r="353" spans="2:2" ht="15" x14ac:dyDescent="0.2">
      <c r="B353" s="13"/>
    </row>
    <row r="354" spans="2:2" ht="15" x14ac:dyDescent="0.2">
      <c r="B354" s="13"/>
    </row>
    <row r="355" spans="2:2" ht="15" x14ac:dyDescent="0.2">
      <c r="B355" s="13"/>
    </row>
    <row r="356" spans="2:2" ht="15" x14ac:dyDescent="0.2">
      <c r="B356" s="13"/>
    </row>
    <row r="357" spans="2:2" ht="15" x14ac:dyDescent="0.2">
      <c r="B357" s="13"/>
    </row>
    <row r="358" spans="2:2" ht="15" x14ac:dyDescent="0.2">
      <c r="B358" s="13"/>
    </row>
    <row r="359" spans="2:2" ht="15" x14ac:dyDescent="0.2">
      <c r="B359" s="13"/>
    </row>
    <row r="360" spans="2:2" ht="15" x14ac:dyDescent="0.2">
      <c r="B360" s="13"/>
    </row>
    <row r="361" spans="2:2" ht="15" x14ac:dyDescent="0.2">
      <c r="B361" s="13"/>
    </row>
    <row r="362" spans="2:2" ht="15" x14ac:dyDescent="0.2">
      <c r="B362" s="13"/>
    </row>
    <row r="363" spans="2:2" ht="15" x14ac:dyDescent="0.2">
      <c r="B363" s="13"/>
    </row>
    <row r="364" spans="2:2" ht="15" x14ac:dyDescent="0.2">
      <c r="B364" s="13"/>
    </row>
    <row r="365" spans="2:2" ht="15" x14ac:dyDescent="0.2">
      <c r="B365" s="13"/>
    </row>
    <row r="366" spans="2:2" ht="15" x14ac:dyDescent="0.2">
      <c r="B366" s="13"/>
    </row>
    <row r="367" spans="2:2" ht="15" x14ac:dyDescent="0.2">
      <c r="B367" s="13"/>
    </row>
    <row r="368" spans="2:2" ht="15" x14ac:dyDescent="0.2">
      <c r="B368" s="13"/>
    </row>
    <row r="369" spans="2:2" ht="15" x14ac:dyDescent="0.2">
      <c r="B369" s="13"/>
    </row>
    <row r="370" spans="2:2" ht="15" x14ac:dyDescent="0.2">
      <c r="B370" s="13"/>
    </row>
    <row r="371" spans="2:2" ht="15" x14ac:dyDescent="0.2">
      <c r="B371" s="13"/>
    </row>
    <row r="372" spans="2:2" ht="15" x14ac:dyDescent="0.2">
      <c r="B372" s="13"/>
    </row>
    <row r="373" spans="2:2" ht="15" x14ac:dyDescent="0.2">
      <c r="B373" s="13"/>
    </row>
    <row r="374" spans="2:2" ht="15" x14ac:dyDescent="0.2">
      <c r="B374" s="13"/>
    </row>
    <row r="375" spans="2:2" ht="15" x14ac:dyDescent="0.2">
      <c r="B375" s="13"/>
    </row>
    <row r="376" spans="2:2" ht="15" x14ac:dyDescent="0.2">
      <c r="B376" s="13"/>
    </row>
    <row r="377" spans="2:2" ht="15" x14ac:dyDescent="0.2">
      <c r="B377" s="13"/>
    </row>
    <row r="378" spans="2:2" ht="15" x14ac:dyDescent="0.2">
      <c r="B378" s="13"/>
    </row>
    <row r="379" spans="2:2" ht="15" x14ac:dyDescent="0.2">
      <c r="B379" s="13"/>
    </row>
    <row r="380" spans="2:2" ht="15" x14ac:dyDescent="0.2">
      <c r="B380" s="13"/>
    </row>
    <row r="381" spans="2:2" ht="15" x14ac:dyDescent="0.2">
      <c r="B381" s="13"/>
    </row>
    <row r="382" spans="2:2" ht="15" x14ac:dyDescent="0.2">
      <c r="B382" s="13"/>
    </row>
    <row r="383" spans="2:2" ht="15" x14ac:dyDescent="0.2">
      <c r="B383" s="13"/>
    </row>
    <row r="384" spans="2:2" ht="15" x14ac:dyDescent="0.2">
      <c r="B384" s="13"/>
    </row>
    <row r="385" spans="2:2" ht="15" x14ac:dyDescent="0.2">
      <c r="B385" s="13"/>
    </row>
    <row r="386" spans="2:2" ht="15" x14ac:dyDescent="0.2">
      <c r="B386" s="13"/>
    </row>
    <row r="387" spans="2:2" ht="15" x14ac:dyDescent="0.2">
      <c r="B387" s="13"/>
    </row>
    <row r="388" spans="2:2" ht="15" x14ac:dyDescent="0.2">
      <c r="B388" s="13"/>
    </row>
    <row r="389" spans="2:2" ht="15" x14ac:dyDescent="0.2">
      <c r="B389" s="13"/>
    </row>
    <row r="390" spans="2:2" ht="15" x14ac:dyDescent="0.2">
      <c r="B390" s="13"/>
    </row>
    <row r="391" spans="2:2" ht="15" x14ac:dyDescent="0.2">
      <c r="B391" s="13"/>
    </row>
    <row r="392" spans="2:2" ht="15" x14ac:dyDescent="0.2">
      <c r="B392" s="13"/>
    </row>
    <row r="393" spans="2:2" ht="15" x14ac:dyDescent="0.2">
      <c r="B393" s="13"/>
    </row>
    <row r="394" spans="2:2" ht="15" x14ac:dyDescent="0.2">
      <c r="B394" s="13"/>
    </row>
    <row r="395" spans="2:2" ht="15" x14ac:dyDescent="0.2">
      <c r="B395" s="13"/>
    </row>
    <row r="396" spans="2:2" ht="15" x14ac:dyDescent="0.2">
      <c r="B396" s="13"/>
    </row>
    <row r="397" spans="2:2" ht="15" x14ac:dyDescent="0.2">
      <c r="B397" s="13"/>
    </row>
    <row r="398" spans="2:2" ht="15" x14ac:dyDescent="0.2">
      <c r="B398" s="13"/>
    </row>
    <row r="399" spans="2:2" x14ac:dyDescent="0.2">
      <c r="B399" s="16"/>
    </row>
    <row r="400" spans="2:2" x14ac:dyDescent="0.2">
      <c r="B400" s="16"/>
    </row>
    <row r="401" spans="2:2" x14ac:dyDescent="0.2">
      <c r="B401" s="16"/>
    </row>
    <row r="402" spans="2:2" x14ac:dyDescent="0.2">
      <c r="B402" s="16"/>
    </row>
    <row r="403" spans="2:2" x14ac:dyDescent="0.2">
      <c r="B403" s="16"/>
    </row>
    <row r="404" spans="2:2" x14ac:dyDescent="0.2">
      <c r="B404" s="16"/>
    </row>
    <row r="405" spans="2:2" x14ac:dyDescent="0.2">
      <c r="B405" s="16"/>
    </row>
  </sheetData>
  <sheetProtection password="E0D7" sheet="1" objects="1" scenarios="1"/>
  <phoneticPr fontId="2" type="noConversion"/>
  <hyperlinks>
    <hyperlink ref="E15" r:id="rId1"/>
  </hyperlinks>
  <pageMargins left="0.55118110236220474" right="0.51181102362204722" top="0.98425196850393704" bottom="0.98425196850393704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Dati</vt:lpstr>
      <vt:lpstr>Piano amm.to</vt:lpstr>
      <vt:lpstr>Dati!Area_stampa</vt:lpstr>
      <vt:lpstr>'Piano amm.to'!Area_stampa</vt:lpstr>
      <vt:lpstr>'Piano amm.to'!Titoli_stampa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Pastorelli</dc:creator>
  <cp:lastModifiedBy>Carlo Pastorelli</cp:lastModifiedBy>
  <cp:lastPrinted>2015-11-03T16:06:46Z</cp:lastPrinted>
  <dcterms:created xsi:type="dcterms:W3CDTF">2015-05-26T14:44:20Z</dcterms:created>
  <dcterms:modified xsi:type="dcterms:W3CDTF">2016-11-22T13:22:19Z</dcterms:modified>
</cp:coreProperties>
</file>